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40DFBAA-DD12-42F5-9ACE-3F76CE06EF66}" xr6:coauthVersionLast="45" xr6:coauthVersionMax="45" xr10:uidLastSave="{00000000-0000-0000-0000-000000000000}"/>
  <bookViews>
    <workbookView xWindow="14130" yWindow="0" windowWidth="15855" windowHeight="15465" xr2:uid="{00000000-000D-0000-FFFF-FFFF00000000}"/>
  </bookViews>
  <sheets>
    <sheet name="ДОХОДЫ" sheetId="1" r:id="rId1"/>
    <sheet name="РАСХОДЫ" sheetId="3" r:id="rId2"/>
  </sheets>
  <definedNames>
    <definedName name="_xlnm.Print_Area" localSheetId="0">ДОХОДЫ!$A$1:$I$51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H38" i="1"/>
  <c r="H37" i="1" s="1"/>
  <c r="H31" i="1"/>
  <c r="G31" i="1"/>
  <c r="F31" i="1"/>
  <c r="E31" i="1"/>
  <c r="D31" i="1"/>
  <c r="G27" i="1" l="1"/>
  <c r="H13" i="1"/>
  <c r="H40" i="1" l="1"/>
  <c r="E29" i="1"/>
  <c r="F29" i="1"/>
  <c r="G29" i="1"/>
  <c r="D29" i="1"/>
  <c r="E11" i="1"/>
  <c r="F11" i="1"/>
  <c r="G11" i="1"/>
  <c r="E44" i="1" l="1"/>
  <c r="H34" i="1"/>
  <c r="H36" i="1"/>
  <c r="H46" i="1"/>
  <c r="H49" i="1"/>
  <c r="H20" i="1"/>
  <c r="D11" i="1"/>
  <c r="G44" i="1"/>
  <c r="F44" i="1"/>
  <c r="D44" i="1"/>
  <c r="J15" i="3" l="1"/>
  <c r="J10" i="3"/>
  <c r="J25" i="3"/>
  <c r="M11" i="3" l="1"/>
  <c r="I32" i="3" l="1"/>
  <c r="M32" i="3"/>
  <c r="U32" i="3"/>
  <c r="Q32" i="3"/>
  <c r="O15" i="3"/>
  <c r="K15" i="3"/>
  <c r="N15" i="3"/>
  <c r="R15" i="3"/>
  <c r="S15" i="3"/>
  <c r="U19" i="3"/>
  <c r="Q19" i="3"/>
  <c r="M19" i="3"/>
  <c r="I19" i="3"/>
  <c r="H47" i="1"/>
  <c r="H45" i="1"/>
  <c r="H43" i="1"/>
  <c r="G39" i="1"/>
  <c r="F39" i="1"/>
  <c r="E39" i="1"/>
  <c r="D39" i="1"/>
  <c r="H39" i="1"/>
  <c r="G35" i="1"/>
  <c r="F35" i="1"/>
  <c r="E35" i="1"/>
  <c r="D35" i="1"/>
  <c r="H35" i="1"/>
  <c r="G33" i="1"/>
  <c r="F33" i="1"/>
  <c r="E33" i="1"/>
  <c r="D33" i="1"/>
  <c r="H33" i="1"/>
  <c r="H30" i="1"/>
  <c r="H32" i="1"/>
  <c r="H23" i="1"/>
  <c r="H22" i="1"/>
  <c r="H28" i="1"/>
  <c r="H26" i="1"/>
  <c r="H25" i="1"/>
  <c r="H15" i="1"/>
  <c r="H14" i="1"/>
  <c r="H12" i="1"/>
  <c r="H17" i="1"/>
  <c r="H29" i="1" l="1"/>
  <c r="H11" i="1"/>
  <c r="H44" i="1"/>
  <c r="E32" i="3"/>
  <c r="E19" i="3"/>
  <c r="H10" i="3"/>
  <c r="H15" i="3"/>
  <c r="H23" i="3"/>
  <c r="H25" i="3"/>
  <c r="H29" i="3"/>
  <c r="H33" i="3"/>
  <c r="L10" i="3"/>
  <c r="L15" i="3"/>
  <c r="L23" i="3"/>
  <c r="L25" i="3"/>
  <c r="L29" i="3"/>
  <c r="L33" i="3"/>
  <c r="I28" i="3"/>
  <c r="I26" i="3"/>
  <c r="F33" i="3"/>
  <c r="F29" i="3"/>
  <c r="F25" i="3"/>
  <c r="F15" i="3"/>
  <c r="F10" i="3"/>
  <c r="U36" i="3"/>
  <c r="Q36" i="3"/>
  <c r="Q26" i="3"/>
  <c r="U11" i="3"/>
  <c r="H48" i="1"/>
  <c r="L39" i="3" l="1"/>
  <c r="H39" i="3"/>
  <c r="R33" i="3" l="1"/>
  <c r="S33" i="3"/>
  <c r="U26" i="3"/>
  <c r="Q27" i="3"/>
  <c r="R29" i="3"/>
  <c r="R25" i="3"/>
  <c r="R10" i="3"/>
  <c r="U28" i="3"/>
  <c r="Q28" i="3"/>
  <c r="N25" i="3" l="1"/>
  <c r="G16" i="1" l="1"/>
  <c r="F16" i="1"/>
  <c r="E16" i="1"/>
  <c r="D16" i="1"/>
  <c r="D10" i="1" s="1"/>
  <c r="D19" i="1"/>
  <c r="E19" i="1"/>
  <c r="F19" i="1"/>
  <c r="D24" i="1"/>
  <c r="D21" i="1"/>
  <c r="E21" i="1"/>
  <c r="F21" i="1"/>
  <c r="G21" i="1"/>
  <c r="G24" i="1"/>
  <c r="F24" i="1"/>
  <c r="E24" i="1"/>
  <c r="F27" i="1"/>
  <c r="E27" i="1"/>
  <c r="D27" i="1"/>
  <c r="G42" i="1"/>
  <c r="F42" i="1"/>
  <c r="E42" i="1"/>
  <c r="D42" i="1"/>
  <c r="G48" i="1"/>
  <c r="F48" i="1"/>
  <c r="E48" i="1"/>
  <c r="D48" i="1"/>
  <c r="D41" i="1" l="1"/>
  <c r="E10" i="1"/>
  <c r="E50" i="1" s="1"/>
  <c r="F10" i="1"/>
  <c r="G41" i="1"/>
  <c r="E41" i="1"/>
  <c r="F41" i="1"/>
  <c r="D50" i="1"/>
  <c r="U38" i="3"/>
  <c r="Q38" i="3"/>
  <c r="M38" i="3"/>
  <c r="I38" i="3"/>
  <c r="U37" i="3"/>
  <c r="Q37" i="3"/>
  <c r="M37" i="3"/>
  <c r="I37" i="3"/>
  <c r="M36" i="3"/>
  <c r="I36" i="3"/>
  <c r="U35" i="3"/>
  <c r="Q35" i="3"/>
  <c r="M35" i="3"/>
  <c r="I35" i="3"/>
  <c r="U34" i="3"/>
  <c r="Q34" i="3"/>
  <c r="M34" i="3"/>
  <c r="I34" i="3"/>
  <c r="T33" i="3"/>
  <c r="P33" i="3"/>
  <c r="O33" i="3"/>
  <c r="N33" i="3"/>
  <c r="K33" i="3"/>
  <c r="J33" i="3"/>
  <c r="G33" i="3"/>
  <c r="U31" i="3"/>
  <c r="Q31" i="3"/>
  <c r="M31" i="3"/>
  <c r="I31" i="3"/>
  <c r="U30" i="3"/>
  <c r="Q30" i="3"/>
  <c r="M30" i="3"/>
  <c r="I30" i="3"/>
  <c r="T29" i="3"/>
  <c r="S29" i="3"/>
  <c r="P29" i="3"/>
  <c r="O29" i="3"/>
  <c r="N29" i="3"/>
  <c r="K29" i="3"/>
  <c r="J29" i="3"/>
  <c r="G29" i="3"/>
  <c r="M28" i="3"/>
  <c r="U27" i="3"/>
  <c r="U25" i="3" s="1"/>
  <c r="M27" i="3"/>
  <c r="I27" i="3"/>
  <c r="M26" i="3"/>
  <c r="T25" i="3"/>
  <c r="S25" i="3"/>
  <c r="P25" i="3"/>
  <c r="O25" i="3"/>
  <c r="K25" i="3"/>
  <c r="G25" i="3"/>
  <c r="U24" i="3"/>
  <c r="U23" i="3" s="1"/>
  <c r="Q24" i="3"/>
  <c r="M24" i="3"/>
  <c r="I24" i="3"/>
  <c r="T23" i="3"/>
  <c r="S23" i="3"/>
  <c r="R23" i="3"/>
  <c r="R39" i="3" s="1"/>
  <c r="P23" i="3"/>
  <c r="O23" i="3"/>
  <c r="N23" i="3"/>
  <c r="K23" i="3"/>
  <c r="J23" i="3"/>
  <c r="G23" i="3"/>
  <c r="F23" i="3"/>
  <c r="F39" i="3" s="1"/>
  <c r="U22" i="3"/>
  <c r="Q22" i="3"/>
  <c r="M22" i="3"/>
  <c r="I22" i="3"/>
  <c r="U21" i="3"/>
  <c r="Q21" i="3"/>
  <c r="M21" i="3"/>
  <c r="I21" i="3"/>
  <c r="U20" i="3"/>
  <c r="Q20" i="3"/>
  <c r="M20" i="3"/>
  <c r="I20" i="3"/>
  <c r="U18" i="3"/>
  <c r="Q18" i="3"/>
  <c r="M18" i="3"/>
  <c r="I18" i="3"/>
  <c r="U17" i="3"/>
  <c r="Q17" i="3"/>
  <c r="M17" i="3"/>
  <c r="I17" i="3"/>
  <c r="U16" i="3"/>
  <c r="Q16" i="3"/>
  <c r="M16" i="3"/>
  <c r="I16" i="3"/>
  <c r="T15" i="3"/>
  <c r="P15" i="3"/>
  <c r="G15" i="3"/>
  <c r="U14" i="3"/>
  <c r="Q14" i="3"/>
  <c r="M14" i="3"/>
  <c r="I14" i="3"/>
  <c r="U13" i="3"/>
  <c r="Q13" i="3"/>
  <c r="M13" i="3"/>
  <c r="I13" i="3"/>
  <c r="U12" i="3"/>
  <c r="Q12" i="3"/>
  <c r="M12" i="3"/>
  <c r="I12" i="3"/>
  <c r="Q11" i="3"/>
  <c r="I11" i="3"/>
  <c r="T10" i="3"/>
  <c r="S10" i="3"/>
  <c r="P10" i="3"/>
  <c r="O10" i="3"/>
  <c r="N10" i="3"/>
  <c r="K10" i="3"/>
  <c r="G10" i="3"/>
  <c r="M9" i="3"/>
  <c r="I9" i="3"/>
  <c r="F50" i="1" l="1"/>
  <c r="Q25" i="3"/>
  <c r="Q29" i="3"/>
  <c r="M29" i="3"/>
  <c r="E30" i="3"/>
  <c r="U29" i="3"/>
  <c r="I29" i="3"/>
  <c r="U15" i="3"/>
  <c r="Q15" i="3"/>
  <c r="M15" i="3"/>
  <c r="I15" i="3"/>
  <c r="E36" i="3"/>
  <c r="E26" i="3"/>
  <c r="G39" i="3"/>
  <c r="I33" i="3"/>
  <c r="E27" i="3"/>
  <c r="I25" i="3"/>
  <c r="Q33" i="3"/>
  <c r="E28" i="3"/>
  <c r="M33" i="3"/>
  <c r="T39" i="3"/>
  <c r="Q23" i="3"/>
  <c r="E24" i="3"/>
  <c r="E23" i="3" s="1"/>
  <c r="E18" i="3"/>
  <c r="E17" i="3"/>
  <c r="O39" i="3"/>
  <c r="E14" i="3"/>
  <c r="E13" i="3"/>
  <c r="U10" i="3"/>
  <c r="E10" i="3" s="1"/>
  <c r="I10" i="3"/>
  <c r="U33" i="3"/>
  <c r="S39" i="3"/>
  <c r="I23" i="3"/>
  <c r="E35" i="3"/>
  <c r="E37" i="3"/>
  <c r="M25" i="3"/>
  <c r="E11" i="3"/>
  <c r="E16" i="3"/>
  <c r="P39" i="3"/>
  <c r="E12" i="3"/>
  <c r="E21" i="3"/>
  <c r="E22" i="3"/>
  <c r="E31" i="3"/>
  <c r="E34" i="3"/>
  <c r="E38" i="3"/>
  <c r="M23" i="3"/>
  <c r="E20" i="3"/>
  <c r="K39" i="3"/>
  <c r="M10" i="3"/>
  <c r="J39" i="3"/>
  <c r="Q10" i="3"/>
  <c r="M39" i="3" l="1"/>
  <c r="E29" i="3"/>
  <c r="E15" i="3"/>
  <c r="I39" i="3"/>
  <c r="U39" i="3"/>
  <c r="E33" i="3"/>
  <c r="H42" i="1" l="1"/>
  <c r="H41" i="1" s="1"/>
  <c r="H27" i="1" l="1"/>
  <c r="H24" i="1"/>
  <c r="H21" i="1"/>
  <c r="H10" i="1" s="1"/>
  <c r="H19" i="1"/>
  <c r="H16" i="1"/>
  <c r="N39" i="3"/>
  <c r="H50" i="1" l="1"/>
  <c r="H51" i="1" s="1"/>
  <c r="Q39" i="3"/>
  <c r="E39" i="3" s="1"/>
  <c r="E25" i="3"/>
  <c r="G19" i="1"/>
  <c r="G10" i="1" s="1"/>
  <c r="G50" i="1" s="1"/>
</calcChain>
</file>

<file path=xl/sharedStrings.xml><?xml version="1.0" encoding="utf-8"?>
<sst xmlns="http://schemas.openxmlformats.org/spreadsheetml/2006/main" count="155" uniqueCount="137">
  <si>
    <t>Утверждено</t>
  </si>
  <si>
    <t>№ п/п</t>
  </si>
  <si>
    <t>КБК</t>
  </si>
  <si>
    <t>Наименование расходов</t>
  </si>
  <si>
    <t>Всего 1 квартал</t>
  </si>
  <si>
    <t>Всего 2 квартал</t>
  </si>
  <si>
    <t>Всего 3 квартал</t>
  </si>
  <si>
    <t>Всего 4 квартал</t>
  </si>
  <si>
    <t>Сумма на год,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</si>
  <si>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</si>
  <si>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</si>
  <si>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</si>
  <si>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</si>
  <si>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</si>
  <si>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</si>
  <si>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</si>
  <si>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182 1 01 02030 01 0000 110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</si>
  <si>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</si>
  <si>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Транспортный налог с организаций</t>
  </si>
  <si>
    <t>Транспортный налог с физических лиц</t>
  </si>
  <si>
    <t>182 1 06 01030 10 0000 110</t>
  </si>
  <si>
    <t>182 1 06 04011 02 0000 110</t>
  </si>
  <si>
    <t>182 1 06 04012 02 0000 110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</si>
  <si>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</si>
  <si>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</si>
  <si>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182 1 06 06033 10 1000 110</t>
  </si>
  <si>
    <t>182 1 06 06043 10 1000 110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</si>
  <si>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</si>
  <si>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650 1 08 04020 01 1000 110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</si>
  <si>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</si>
  <si>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</si>
  <si>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650 1 11 05035 10 0000 120</t>
  </si>
  <si>
    <t>650 1 11 09045 10 0000 120</t>
  </si>
  <si>
    <t>Дотации бюджетам сельских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</si>
  <si>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</si>
  <si>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</si>
  <si>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поселения</t>
  </si>
  <si>
    <t>Всего доходов</t>
  </si>
  <si>
    <t>650 2 02 15001 10 0000 150</t>
  </si>
  <si>
    <t>650 2 02 35930 10 0000 150</t>
  </si>
  <si>
    <t>650 2 02 35118 10 0000 150</t>
  </si>
  <si>
    <t>650 2 02 49999 10 0000 150</t>
  </si>
  <si>
    <t>Акцизы по подакцизным товарам (продукции), производимым на территории Российской Федерации</t>
  </si>
  <si>
    <t>Налог на доходы физических лиц</t>
  </si>
  <si>
    <t>182 1 01 02000 01 0000 110</t>
  </si>
  <si>
    <t>Налог на имущество физических лиц</t>
  </si>
  <si>
    <t>182 1 06 01000 00 0000 110</t>
  </si>
  <si>
    <t>Транспортный налог</t>
  </si>
  <si>
    <t>182 1 06 04000 02 0000 000</t>
  </si>
  <si>
    <t>Земельны налог</t>
  </si>
  <si>
    <t>182 1 06 06000 00 0000 110</t>
  </si>
  <si>
    <t xml:space="preserve">Государственная пошлина </t>
  </si>
  <si>
    <t>650 1 08 04000 01 0000 110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</si>
  <si>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</si>
  <si>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650 1 11 05000 00 0000 120</t>
  </si>
  <si>
    <t>000 0 00 00000 00 0000 000</t>
  </si>
  <si>
    <t>НАЛОГОВЫЕ И НЕНАЛОГОВЫЕ ДОХОДЫ</t>
  </si>
  <si>
    <t>650 2 00 00000 00 0000 000</t>
  </si>
  <si>
    <t>БЕЗВОЗМЕЗДНЫЕ ПОСТУПЛЕНИЯ</t>
  </si>
  <si>
    <t>Дотации бюджетам бюджетной системы Российской Федерации</t>
  </si>
  <si>
    <t>650 2 02 10000 00 0000 150</t>
  </si>
  <si>
    <t>Иные межбюджетные трансферты</t>
  </si>
  <si>
    <t>650 2 02 40000 00 0000 150</t>
  </si>
  <si>
    <t>Субвенции бюджетам субъектов РФ и муниципальных образований</t>
  </si>
  <si>
    <t>650 2 02 30000 00 0000 150</t>
  </si>
  <si>
    <t>КОСГУ</t>
  </si>
  <si>
    <t>в том числе</t>
  </si>
  <si>
    <t>1 квартал</t>
  </si>
  <si>
    <t>2 квартал</t>
  </si>
  <si>
    <t>3 квартал</t>
  </si>
  <si>
    <t>4 квартал</t>
  </si>
  <si>
    <t>Администрация поселения</t>
  </si>
  <si>
    <t>МКУ "ОХС"</t>
  </si>
  <si>
    <t>ВУС</t>
  </si>
  <si>
    <t>Расходы</t>
  </si>
  <si>
    <t>Оплата труда и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</si>
  <si>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</si>
  <si>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</si>
  <si>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</si>
  <si>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</si>
  <si>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</si>
  <si>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</si>
  <si>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</si>
  <si>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</si>
  <si>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</si>
  <si>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</si>
  <si>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</si>
  <si>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Безвозмездные перечисления бюджетам</t>
  </si>
  <si>
    <t>Перечисления другим бюджетам бюджетной системы РФ</t>
  </si>
  <si>
    <t>Социальное обеспечение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</si>
  <si>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</si>
  <si>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</si>
  <si>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Прочие расходы</t>
  </si>
  <si>
    <t>Налоги, пошлины, сборы</t>
  </si>
  <si>
    <t>Штрафы за нарушение законодательства о налогах и сборах, законодательства о страховых взносах</t>
  </si>
  <si>
    <t>Поступления нефинансовых активов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</si>
  <si>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</si>
  <si>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</si>
  <si>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</si>
  <si>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</si>
  <si>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Социальные компенсации персоналу в натуральной форме</t>
  </si>
  <si>
    <t>Увеличение стоимости строительных материалов</t>
  </si>
  <si>
    <t xml:space="preserve">ИТОГО </t>
  </si>
  <si>
    <t>650 1 13 02995 10 0000 130</t>
  </si>
  <si>
    <t>Прочие доходы от компенсации затрат бюджетов сельских поселений</t>
  </si>
  <si>
    <t>Доходы от оказания платныхуслуг и компенсации затрат государства</t>
  </si>
  <si>
    <t>Административные платежи и сборы</t>
  </si>
  <si>
    <t>650 1 13 02000 00 0000 000</t>
  </si>
  <si>
    <t>650 1 15 02050 10 0000 140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</si>
  <si>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</si>
  <si>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650 1 17 10000 00 0000 000</t>
  </si>
  <si>
    <t>650 1 17 10501 00 0000 180</t>
  </si>
  <si>
    <t>Прочие неналоговые доходы</t>
  </si>
  <si>
    <t>Невыясненные поступления, зачисляемые в бюджеты поселений</t>
  </si>
  <si>
    <t>650 2 02 30024 10 0000 150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</si>
  <si>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</si>
  <si>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Аренда</t>
  </si>
  <si>
    <t>Иные выплаты текущего характера организациям</t>
  </si>
  <si>
    <t>Итого по кварталам</t>
  </si>
  <si>
    <t>Глава сельского поселения Хулимсунт</t>
  </si>
  <si>
    <t>____________________ Е.В. Ефаркина</t>
  </si>
  <si>
    <t>182 1 03 02000 01 0000 110</t>
  </si>
  <si>
    <t>182 1 03 02231 01 0000 110</t>
  </si>
  <si>
    <t>182 1 03 02241 01 0000 110</t>
  </si>
  <si>
    <t>182 1 03 02251 01 0000 110</t>
  </si>
  <si>
    <t>182 1 03 02261 01 0000 110</t>
  </si>
  <si>
    <t>______________  Е.В. Ефаркина</t>
  </si>
  <si>
    <t>Кассовый план по расходам бюджета сельского поселения Хулимсунт за 2024 год</t>
  </si>
  <si>
    <t>"___" _______________ 2024 год</t>
  </si>
  <si>
    <t>Кассовый план по доходам бюджета сельского поселения Хулимсунт за 2023 год</t>
  </si>
  <si>
    <t>650 1 11 09000 00 0000 120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</si>
  <si>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</si>
  <si>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650 1 15 02000 00 0000 000</t>
  </si>
  <si>
    <t>370 1 16 02010 02 9000 140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</si>
  <si>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</si>
  <si>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370 1 16 02000 00 0000 140</t>
  </si>
  <si>
    <t>Административные штрафы, установленные законами субъектов Российской Федерации об административных правонарушениях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</si>
</sst>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2A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7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2" fillId="0" borderId="0" xfId="0" applyFont="1" applyAlignment="1"/>
    <xf numFmtId="0" fontId="3" fillId="0" borderId="0" xfId="0" applyFont="1" applyAlignment="1"/>
    <xf numFmtId="164" fontId="0" fillId="0" borderId="0" xfId="0" applyNumberFormat="1"/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0" fontId="9" fillId="0" borderId="7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wrapText="1"/>
    </xf>
    <xf numFmtId="0" fontId="11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/>
    </xf>
    <xf numFmtId="164" fontId="2" fillId="0" borderId="1" xfId="0" applyNumberFormat="1" applyFont="1" applyBorder="1"/>
    <xf numFmtId="164" fontId="7" fillId="0" borderId="0" xfId="0" applyNumberFormat="1" applyFont="1"/>
    <xf numFmtId="164" fontId="3" fillId="0" borderId="0" xfId="0" applyNumberFormat="1" applyFont="1" applyFill="1" applyBorder="1"/>
    <xf numFmtId="0" fontId="1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9" fillId="5" borderId="7" xfId="0" applyNumberFormat="1" applyFont="1" applyFill="1" applyBorder="1" applyAlignment="1">
      <alignment horizontal="center" wrapText="1"/>
    </xf>
    <xf numFmtId="4" fontId="9" fillId="4" borderId="1" xfId="0" applyNumberFormat="1" applyFont="1" applyFill="1" applyBorder="1" applyAlignment="1">
      <alignment horizontal="center" wrapText="1"/>
    </xf>
    <xf numFmtId="4" fontId="9" fillId="5" borderId="1" xfId="0" applyNumberFormat="1" applyFont="1" applyFill="1" applyBorder="1" applyAlignment="1">
      <alignment horizontal="center" wrapText="1"/>
    </xf>
    <xf numFmtId="4" fontId="9" fillId="5" borderId="1" xfId="0" applyNumberFormat="1" applyFont="1" applyFill="1" applyBorder="1" applyAlignment="1">
      <alignment wrapText="1"/>
    </xf>
    <xf numFmtId="4" fontId="10" fillId="4" borderId="1" xfId="0" applyNumberFormat="1" applyFont="1" applyFill="1" applyBorder="1" applyAlignment="1">
      <alignment horizontal="center" wrapText="1"/>
    </xf>
    <xf numFmtId="4" fontId="9" fillId="5" borderId="1" xfId="0" applyNumberFormat="1" applyFont="1" applyFill="1" applyBorder="1"/>
    <xf numFmtId="4" fontId="10" fillId="5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 applyProtection="1">
      <protection hidden="1"/>
    </xf>
    <xf numFmtId="4" fontId="10" fillId="0" borderId="1" xfId="0" applyNumberFormat="1" applyFont="1" applyFill="1" applyBorder="1" applyAlignment="1">
      <alignment wrapText="1"/>
    </xf>
    <xf numFmtId="4" fontId="10" fillId="5" borderId="1" xfId="0" applyNumberFormat="1" applyFont="1" applyFill="1" applyBorder="1"/>
    <xf numFmtId="4" fontId="10" fillId="0" borderId="8" xfId="1" applyNumberFormat="1" applyFont="1" applyFill="1" applyBorder="1" applyAlignment="1" applyProtection="1">
      <protection hidden="1"/>
    </xf>
    <xf numFmtId="4" fontId="10" fillId="0" borderId="1" xfId="0" applyNumberFormat="1" applyFont="1" applyFill="1" applyBorder="1" applyAlignment="1" applyProtection="1">
      <protection hidden="1"/>
    </xf>
    <xf numFmtId="4" fontId="10" fillId="0" borderId="3" xfId="1" applyNumberFormat="1" applyFont="1" applyFill="1" applyBorder="1" applyAlignment="1" applyProtection="1">
      <protection hidden="1"/>
    </xf>
    <xf numFmtId="4" fontId="10" fillId="4" borderId="1" xfId="0" applyNumberFormat="1" applyFont="1" applyFill="1" applyBorder="1" applyAlignment="1" applyProtection="1">
      <protection hidden="1"/>
    </xf>
    <xf numFmtId="4" fontId="0" fillId="0" borderId="0" xfId="0" applyNumberFormat="1"/>
    <xf numFmtId="4" fontId="6" fillId="0" borderId="0" xfId="0" applyNumberFormat="1" applyFont="1" applyFill="1"/>
    <xf numFmtId="4" fontId="1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10" fillId="0" borderId="5" xfId="0" applyNumberFormat="1" applyFont="1" applyFill="1" applyBorder="1"/>
    <xf numFmtId="4" fontId="10" fillId="5" borderId="5" xfId="0" applyNumberFormat="1" applyFont="1" applyFill="1" applyBorder="1"/>
    <xf numFmtId="4" fontId="9" fillId="5" borderId="5" xfId="0" applyNumberFormat="1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14" fontId="7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C2A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2"/>
  <sheetViews>
    <sheetView tabSelected="1" view="pageBreakPreview" zoomScale="60" zoomScaleNormal="60" workbookViewId="0">
      <selection activeCell="G24" sqref="G24"/>
    </sheetView>
  </sheetViews>
  <sheetFormatPr defaultRowHeight="15" x14ac:dyDescent="0.25"/>
  <cols>
    <col min="1" max="1" width="5.5703125" customWidth="1"/>
    <col min="2" max="2" width="29.5703125" customWidth="1"/>
    <col min="3" max="3" width="48.42578125" customWidth="1"/>
    <col min="4" max="4" width="24.7109375" customWidth="1"/>
    <col min="5" max="5" width="28.140625" customWidth="1"/>
    <col min="6" max="6" width="25.5703125" customWidth="1"/>
    <col min="7" max="8" width="26.28515625" customWidth="1"/>
    <col min="9" max="9" width="30.85546875" customWidth="1"/>
    <col min="10" max="11" width="13" bestFit="1" customWidth="1"/>
  </cols>
  <sheetData>
    <row r="1" spans="1:19" ht="15.75" x14ac:dyDescent="0.25">
      <c r="A1" s="1"/>
      <c r="B1" s="1"/>
      <c r="C1" s="1"/>
      <c r="D1" s="1"/>
      <c r="E1" s="1"/>
      <c r="F1" s="81" t="s">
        <v>0</v>
      </c>
      <c r="G1" s="81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</row>
    <row r="2" spans="1:19" ht="26.25" customHeight="1" x14ac:dyDescent="0.25">
      <c r="A2" s="1"/>
      <c r="B2" s="1"/>
      <c r="C2" s="1"/>
      <c r="D2" s="1"/>
      <c r="E2" s="1"/>
      <c r="F2" s="82" t="s">
        <v>119</v>
      </c>
      <c r="G2" s="82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</row>
    <row r="3" spans="1:19" ht="15.75" x14ac:dyDescent="0.25">
      <c r="A3" s="1"/>
      <c r="B3" s="1"/>
      <c r="C3" s="1"/>
      <c r="D3" s="1"/>
      <c r="E3" s="1"/>
      <c r="F3" s="83" t="s">
        <v>120</v>
      </c>
      <c r="G3" s="83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83" t="s">
        <v>128</v>
      </c>
      <c r="G4" s="83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x14ac:dyDescent="0.3">
      <c r="A6" s="1"/>
      <c r="B6" s="80" t="s">
        <v>129</v>
      </c>
      <c r="C6" s="80"/>
      <c r="D6" s="80"/>
      <c r="E6" s="80"/>
      <c r="F6" s="80"/>
      <c r="G6" s="80"/>
      <c r="H6" s="80"/>
      <c r="I6" s="4"/>
      <c r="J6" s="4"/>
      <c r="K6" s="4"/>
      <c r="L6" s="4"/>
      <c r="M6" s="4"/>
      <c r="N6" s="1"/>
      <c r="O6" s="1"/>
      <c r="P6" s="1"/>
      <c r="Q6" s="1"/>
      <c r="R6" s="1"/>
      <c r="S6" s="1"/>
    </row>
    <row r="7" spans="1:19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.75" x14ac:dyDescent="0.25">
      <c r="A8" s="1"/>
      <c r="B8" s="1"/>
      <c r="C8" s="1"/>
      <c r="D8" s="1"/>
      <c r="E8" s="1"/>
      <c r="F8" s="3"/>
      <c r="G8" s="3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24" t="s">
        <v>1</v>
      </c>
      <c r="B9" s="25" t="s">
        <v>2</v>
      </c>
      <c r="C9" s="25" t="s">
        <v>3</v>
      </c>
      <c r="D9" s="26" t="s">
        <v>4</v>
      </c>
      <c r="E9" s="26" t="s">
        <v>5</v>
      </c>
      <c r="F9" s="26" t="s">
        <v>6</v>
      </c>
      <c r="G9" s="26" t="s">
        <v>7</v>
      </c>
      <c r="H9" s="26" t="s">
        <v>8</v>
      </c>
      <c r="I9" s="7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2.25" customHeight="1" x14ac:dyDescent="0.25">
      <c r="A10" s="27">
        <v>1</v>
      </c>
      <c r="B10" s="27" t="s">
        <v>55</v>
      </c>
      <c r="C10" s="28" t="s">
        <v>56</v>
      </c>
      <c r="D10" s="68">
        <f>D11+D16+D19+D21+D24+D27+D29+D33+D35+D39</f>
        <v>5120444.74</v>
      </c>
      <c r="E10" s="68">
        <f>E11+E16+E19+E21+E24+E27+E29+E33+E35+E39</f>
        <v>6955773.54</v>
      </c>
      <c r="F10" s="68">
        <f t="shared" ref="F10:G10" si="0">F11+F16+F19+F21+F24+F27+F29+F33+F35+F39</f>
        <v>5680199.6799999997</v>
      </c>
      <c r="G10" s="68">
        <f t="shared" si="0"/>
        <v>7113919.9399999995</v>
      </c>
      <c r="H10" s="68">
        <f>H11+H16+H19+H21+H24+H27+H29+H33+H35+H39+H37</f>
        <v>24839533.779999997</v>
      </c>
      <c r="I10" s="75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ht="51" customHeight="1" x14ac:dyDescent="0.25">
      <c r="A11" s="29">
        <v>3</v>
      </c>
      <c r="B11" s="30" t="s">
        <v>121</v>
      </c>
      <c r="C11" s="31" t="s">
        <v>42</v>
      </c>
      <c r="D11" s="69">
        <f>SUM(D12:D15)</f>
        <v>1157138.0300000003</v>
      </c>
      <c r="E11" s="69">
        <f t="shared" ref="E11:G11" si="1">SUM(E12:E15)</f>
        <v>1188244.5699999998</v>
      </c>
      <c r="F11" s="69">
        <f t="shared" si="1"/>
        <v>1278911.0200000003</v>
      </c>
      <c r="G11" s="69">
        <f t="shared" si="1"/>
        <v>1385375.97</v>
      </c>
      <c r="H11" s="69">
        <f>H12+H13+H14+H15</f>
        <v>5009669.59</v>
      </c>
      <c r="I11" s="75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02.75" customHeight="1" x14ac:dyDescent="0.25">
      <c r="A12" s="32">
        <v>4</v>
      </c>
      <c r="B12" s="33" t="s">
        <v>122</v>
      </c>
      <c r="C12" s="34" t="s">
        <v>9</v>
      </c>
      <c r="D12" s="70">
        <v>594861.14</v>
      </c>
      <c r="E12" s="70">
        <v>614195.41</v>
      </c>
      <c r="F12" s="70">
        <v>647440.05000000005</v>
      </c>
      <c r="G12" s="70">
        <v>739286.32</v>
      </c>
      <c r="H12" s="70">
        <f>SUM(D12:G12)</f>
        <v>2595782.92</v>
      </c>
      <c r="I12" s="75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1.5" customHeight="1" x14ac:dyDescent="0.25">
      <c r="A13" s="35">
        <v>5</v>
      </c>
      <c r="B13" s="33" t="s">
        <v>123</v>
      </c>
      <c r="C13" s="36" t="s">
        <v>10</v>
      </c>
      <c r="D13" s="70">
        <v>2441.39</v>
      </c>
      <c r="E13" s="70">
        <v>3843.17</v>
      </c>
      <c r="F13" s="70">
        <v>3718.5</v>
      </c>
      <c r="G13" s="70">
        <v>3554.38</v>
      </c>
      <c r="H13" s="70">
        <f>SUM(D13:G13)</f>
        <v>13557.439999999999</v>
      </c>
      <c r="I13" s="75"/>
      <c r="J13" s="3"/>
      <c r="K13" s="1"/>
      <c r="L13" s="1"/>
      <c r="M13" s="1"/>
      <c r="N13" s="1"/>
      <c r="O13" s="1"/>
      <c r="P13" s="1"/>
      <c r="Q13" s="1"/>
      <c r="R13" s="1"/>
      <c r="S13" s="1"/>
    </row>
    <row r="14" spans="1:19" ht="97.5" customHeight="1" x14ac:dyDescent="0.25">
      <c r="A14" s="32">
        <v>6</v>
      </c>
      <c r="B14" s="33" t="s">
        <v>124</v>
      </c>
      <c r="C14" s="37" t="s">
        <v>11</v>
      </c>
      <c r="D14" s="70">
        <v>636063.9</v>
      </c>
      <c r="E14" s="70">
        <v>644831.86</v>
      </c>
      <c r="F14" s="70">
        <v>694716.11</v>
      </c>
      <c r="G14" s="70">
        <v>707332.36</v>
      </c>
      <c r="H14" s="70">
        <f>SUM(D14:G14)</f>
        <v>2682944.23</v>
      </c>
      <c r="I14" s="75"/>
      <c r="J14" s="3"/>
      <c r="K14" s="1"/>
      <c r="L14" s="1"/>
      <c r="M14" s="1"/>
      <c r="N14" s="1"/>
      <c r="O14" s="1"/>
      <c r="P14" s="1"/>
      <c r="Q14" s="1"/>
      <c r="R14" s="1"/>
      <c r="S14" s="1"/>
    </row>
    <row r="15" spans="1:19" ht="99" customHeight="1" x14ac:dyDescent="0.25">
      <c r="A15" s="35">
        <v>7</v>
      </c>
      <c r="B15" s="33" t="s">
        <v>125</v>
      </c>
      <c r="C15" s="37" t="s">
        <v>12</v>
      </c>
      <c r="D15" s="70">
        <v>-76228.399999999994</v>
      </c>
      <c r="E15" s="70">
        <v>-74625.87</v>
      </c>
      <c r="F15" s="70">
        <v>-66963.64</v>
      </c>
      <c r="G15" s="70">
        <v>-64797.09</v>
      </c>
      <c r="H15" s="70">
        <f>SUM(D15:G15)</f>
        <v>-282615</v>
      </c>
      <c r="I15" s="75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75" customHeight="1" x14ac:dyDescent="0.25">
      <c r="A16" s="38">
        <v>8</v>
      </c>
      <c r="B16" s="30" t="s">
        <v>44</v>
      </c>
      <c r="C16" s="39" t="s">
        <v>43</v>
      </c>
      <c r="D16" s="71">
        <f>D17</f>
        <v>3748396.6</v>
      </c>
      <c r="E16" s="71">
        <f>E17</f>
        <v>5093926.92</v>
      </c>
      <c r="F16" s="71">
        <f>F17</f>
        <v>4107551.38</v>
      </c>
      <c r="G16" s="71">
        <f>G17</f>
        <v>4639511.2699999996</v>
      </c>
      <c r="H16" s="71">
        <f>H17</f>
        <v>17589386.169999998</v>
      </c>
      <c r="I16" s="7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93" customHeight="1" x14ac:dyDescent="0.25">
      <c r="A17" s="35">
        <v>9</v>
      </c>
      <c r="B17" s="33" t="s">
        <v>15</v>
      </c>
      <c r="C17" s="37" t="s">
        <v>13</v>
      </c>
      <c r="D17" s="70">
        <v>3748396.6</v>
      </c>
      <c r="E17" s="70">
        <v>5093926.92</v>
      </c>
      <c r="F17" s="70">
        <v>4107551.38</v>
      </c>
      <c r="G17" s="70">
        <v>4639511.2699999996</v>
      </c>
      <c r="H17" s="70">
        <f>SUM(D17:G17)</f>
        <v>17589386.169999998</v>
      </c>
      <c r="I17" s="75"/>
      <c r="J17" s="3"/>
      <c r="K17" s="1"/>
      <c r="L17" s="1"/>
      <c r="M17" s="1"/>
      <c r="N17" s="1"/>
      <c r="O17" s="1"/>
      <c r="P17" s="1"/>
      <c r="Q17" s="1"/>
      <c r="R17" s="1"/>
      <c r="S17" s="1"/>
    </row>
    <row r="18" spans="1:19" ht="0.75" hidden="1" customHeight="1" x14ac:dyDescent="0.25">
      <c r="A18" s="32">
        <v>10</v>
      </c>
      <c r="B18" s="33" t="s">
        <v>16</v>
      </c>
      <c r="C18" s="37" t="s">
        <v>14</v>
      </c>
      <c r="D18" s="70"/>
      <c r="E18" s="70"/>
      <c r="F18" s="70"/>
      <c r="G18" s="70"/>
      <c r="H18" s="70"/>
      <c r="I18" s="75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x14ac:dyDescent="0.25">
      <c r="A19" s="29">
        <v>11</v>
      </c>
      <c r="B19" s="30" t="s">
        <v>46</v>
      </c>
      <c r="C19" s="39" t="s">
        <v>45</v>
      </c>
      <c r="D19" s="71">
        <f>D20</f>
        <v>43264.3</v>
      </c>
      <c r="E19" s="71">
        <f>E20</f>
        <v>63273.15</v>
      </c>
      <c r="F19" s="71">
        <f>F20</f>
        <v>11738.33</v>
      </c>
      <c r="G19" s="71">
        <f>G20</f>
        <v>519763.68</v>
      </c>
      <c r="H19" s="71">
        <f>H20</f>
        <v>638039.46</v>
      </c>
      <c r="I19" s="75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63" x14ac:dyDescent="0.25">
      <c r="A20" s="32">
        <v>12</v>
      </c>
      <c r="B20" s="33" t="s">
        <v>20</v>
      </c>
      <c r="C20" s="37" t="s">
        <v>17</v>
      </c>
      <c r="D20" s="70">
        <v>43264.3</v>
      </c>
      <c r="E20" s="70">
        <v>63273.15</v>
      </c>
      <c r="F20" s="70">
        <v>11738.33</v>
      </c>
      <c r="G20" s="70">
        <v>519763.68</v>
      </c>
      <c r="H20" s="70">
        <f>SUM(D20:G20)</f>
        <v>638039.46</v>
      </c>
      <c r="I20" s="75"/>
      <c r="J20" s="3"/>
      <c r="K20" s="3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29">
        <v>13</v>
      </c>
      <c r="B21" s="30" t="s">
        <v>48</v>
      </c>
      <c r="C21" s="39" t="s">
        <v>47</v>
      </c>
      <c r="D21" s="71">
        <f>SUM(D22:D23)</f>
        <v>1370.61</v>
      </c>
      <c r="E21" s="71">
        <f>SUM(E22:E23)</f>
        <v>1734.1599999999999</v>
      </c>
      <c r="F21" s="71">
        <f>SUM(F22:F23)</f>
        <v>15066.97</v>
      </c>
      <c r="G21" s="71">
        <f>SUM(G22:G23)</f>
        <v>56032.299999999996</v>
      </c>
      <c r="H21" s="71">
        <f>H22+H23</f>
        <v>74204.039999999994</v>
      </c>
      <c r="I21" s="75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32">
        <v>14</v>
      </c>
      <c r="B22" s="33" t="s">
        <v>21</v>
      </c>
      <c r="C22" s="37" t="s">
        <v>18</v>
      </c>
      <c r="D22" s="70">
        <v>206.24</v>
      </c>
      <c r="E22" s="70">
        <v>977.56</v>
      </c>
      <c r="F22" s="70">
        <v>558.84</v>
      </c>
      <c r="G22" s="70">
        <v>298.7</v>
      </c>
      <c r="H22" s="70">
        <f>SUM(D22:G22)</f>
        <v>2041.34</v>
      </c>
      <c r="I22" s="75"/>
      <c r="J22" s="3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35">
        <v>15</v>
      </c>
      <c r="B23" s="33" t="s">
        <v>22</v>
      </c>
      <c r="C23" s="37" t="s">
        <v>19</v>
      </c>
      <c r="D23" s="70">
        <v>1164.3699999999999</v>
      </c>
      <c r="E23" s="70">
        <v>756.6</v>
      </c>
      <c r="F23" s="70">
        <v>14508.13</v>
      </c>
      <c r="G23" s="70">
        <v>55733.599999999999</v>
      </c>
      <c r="H23" s="70">
        <f>SUM(D23:G23)</f>
        <v>72162.7</v>
      </c>
      <c r="I23" s="75"/>
      <c r="J23" s="3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25">
      <c r="A24" s="38">
        <v>16</v>
      </c>
      <c r="B24" s="30" t="s">
        <v>50</v>
      </c>
      <c r="C24" s="39" t="s">
        <v>49</v>
      </c>
      <c r="D24" s="71">
        <f>SUM(D25:D26)</f>
        <v>-1263.69</v>
      </c>
      <c r="E24" s="71">
        <f>SUM(E25:E26)</f>
        <v>7369</v>
      </c>
      <c r="F24" s="71">
        <f>SUM(F25:F26)</f>
        <v>11603.64</v>
      </c>
      <c r="G24" s="71">
        <f>SUM(G25:G26)</f>
        <v>44913.61</v>
      </c>
      <c r="H24" s="71">
        <f>H25+H26</f>
        <v>62622.559999999998</v>
      </c>
      <c r="I24" s="7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8.75" customHeight="1" x14ac:dyDescent="0.25">
      <c r="A25" s="35">
        <v>17</v>
      </c>
      <c r="B25" s="33" t="s">
        <v>25</v>
      </c>
      <c r="C25" s="37" t="s">
        <v>23</v>
      </c>
      <c r="D25" s="70">
        <v>106</v>
      </c>
      <c r="E25" s="70">
        <v>7369</v>
      </c>
      <c r="F25" s="70">
        <v>7724.64</v>
      </c>
      <c r="G25" s="70">
        <v>10462</v>
      </c>
      <c r="H25" s="70">
        <f>SUM(D25:G25)</f>
        <v>25661.64</v>
      </c>
      <c r="I25" s="75"/>
      <c r="J25" s="3"/>
      <c r="K25" s="3"/>
      <c r="L25" s="1"/>
      <c r="M25" s="1"/>
      <c r="N25" s="1"/>
      <c r="O25" s="1"/>
      <c r="P25" s="1"/>
      <c r="Q25" s="1"/>
      <c r="R25" s="1"/>
      <c r="S25" s="1"/>
    </row>
    <row r="26" spans="1:19" ht="49.5" customHeight="1" x14ac:dyDescent="0.25">
      <c r="A26" s="32">
        <v>18</v>
      </c>
      <c r="B26" s="33" t="s">
        <v>26</v>
      </c>
      <c r="C26" s="37" t="s">
        <v>24</v>
      </c>
      <c r="D26" s="70">
        <v>-1369.69</v>
      </c>
      <c r="E26" s="70">
        <v>0</v>
      </c>
      <c r="F26" s="70">
        <v>3879</v>
      </c>
      <c r="G26" s="70">
        <v>34451.61</v>
      </c>
      <c r="H26" s="70">
        <f>SUM(D26:G26)</f>
        <v>36960.92</v>
      </c>
      <c r="I26" s="75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29">
        <v>19</v>
      </c>
      <c r="B27" s="30" t="s">
        <v>52</v>
      </c>
      <c r="C27" s="39" t="s">
        <v>51</v>
      </c>
      <c r="D27" s="72">
        <f>D28</f>
        <v>4800</v>
      </c>
      <c r="E27" s="72">
        <f>E28</f>
        <v>3100</v>
      </c>
      <c r="F27" s="72">
        <f>F28</f>
        <v>12200</v>
      </c>
      <c r="G27" s="72">
        <f>G28</f>
        <v>14960</v>
      </c>
      <c r="H27" s="71">
        <f>H28</f>
        <v>35060</v>
      </c>
      <c r="I27" s="75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95.25" customHeight="1" x14ac:dyDescent="0.25">
      <c r="A28" s="32">
        <v>20</v>
      </c>
      <c r="B28" s="33" t="s">
        <v>28</v>
      </c>
      <c r="C28" s="37" t="s">
        <v>27</v>
      </c>
      <c r="D28" s="70">
        <v>4800</v>
      </c>
      <c r="E28" s="70">
        <v>3100</v>
      </c>
      <c r="F28" s="70">
        <v>12200</v>
      </c>
      <c r="G28" s="70">
        <v>14960</v>
      </c>
      <c r="H28" s="70">
        <f>SUM(D28:G28)</f>
        <v>35060</v>
      </c>
      <c r="I28" s="75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34.25" customHeight="1" x14ac:dyDescent="0.25">
      <c r="A29" s="29">
        <v>21</v>
      </c>
      <c r="B29" s="30" t="s">
        <v>54</v>
      </c>
      <c r="C29" s="39" t="s">
        <v>53</v>
      </c>
      <c r="D29" s="71">
        <f>SUM(D30:D32)</f>
        <v>166738.88999999998</v>
      </c>
      <c r="E29" s="71">
        <f t="shared" ref="E29:G29" si="2">SUM(E30:E32)</f>
        <v>288624.39</v>
      </c>
      <c r="F29" s="71">
        <f t="shared" si="2"/>
        <v>243128.34</v>
      </c>
      <c r="G29" s="71">
        <f t="shared" si="2"/>
        <v>389261.19999999995</v>
      </c>
      <c r="H29" s="71">
        <f>H30+H32</f>
        <v>1055948.7</v>
      </c>
      <c r="I29" s="75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98.25" customHeight="1" x14ac:dyDescent="0.25">
      <c r="A30" s="32">
        <v>22</v>
      </c>
      <c r="B30" s="33" t="s">
        <v>31</v>
      </c>
      <c r="C30" s="37" t="s">
        <v>29</v>
      </c>
      <c r="D30" s="70">
        <v>164261.71</v>
      </c>
      <c r="E30" s="70">
        <v>241792.89</v>
      </c>
      <c r="F30" s="70">
        <v>230078.1</v>
      </c>
      <c r="G30" s="70">
        <v>388011.88</v>
      </c>
      <c r="H30" s="70">
        <f>SUM(D30:G30)</f>
        <v>1024144.58</v>
      </c>
      <c r="I30" s="75"/>
      <c r="J30" s="3"/>
      <c r="K30" s="1"/>
      <c r="L30" s="1"/>
      <c r="M30" s="1"/>
      <c r="N30" s="1"/>
      <c r="O30" s="1"/>
      <c r="P30" s="1"/>
      <c r="Q30" s="1"/>
      <c r="R30" s="1"/>
      <c r="S30" s="1"/>
    </row>
    <row r="31" spans="1:19" ht="126" customHeight="1" x14ac:dyDescent="0.25">
      <c r="A31" s="38">
        <v>23</v>
      </c>
      <c r="B31" s="30" t="s">
        <v>130</v>
      </c>
      <c r="C31" s="31" t="s">
        <v>131</v>
      </c>
      <c r="D31" s="71">
        <f>D32</f>
        <v>1238.5899999999999</v>
      </c>
      <c r="E31" s="71">
        <f>E32</f>
        <v>23415.75</v>
      </c>
      <c r="F31" s="71">
        <f>F32</f>
        <v>6525.12</v>
      </c>
      <c r="G31" s="71">
        <f>G32</f>
        <v>624.66</v>
      </c>
      <c r="H31" s="71">
        <f>H32</f>
        <v>31804.12</v>
      </c>
      <c r="I31" s="75"/>
      <c r="J31" s="3"/>
      <c r="K31" s="1"/>
      <c r="L31" s="1"/>
      <c r="M31" s="1"/>
      <c r="N31" s="1"/>
      <c r="O31" s="1"/>
      <c r="P31" s="1"/>
      <c r="Q31" s="1"/>
      <c r="R31" s="1"/>
      <c r="S31" s="1"/>
    </row>
    <row r="32" spans="1:19" ht="120.75" customHeight="1" x14ac:dyDescent="0.25">
      <c r="A32" s="96">
        <v>24</v>
      </c>
      <c r="B32" s="33" t="s">
        <v>32</v>
      </c>
      <c r="C32" s="37" t="s">
        <v>30</v>
      </c>
      <c r="D32" s="70">
        <v>1238.5899999999999</v>
      </c>
      <c r="E32" s="70">
        <v>23415.75</v>
      </c>
      <c r="F32" s="70">
        <v>6525.12</v>
      </c>
      <c r="G32" s="70">
        <v>624.66</v>
      </c>
      <c r="H32" s="70">
        <f>SUM(D32:G32)</f>
        <v>31804.12</v>
      </c>
      <c r="I32" s="75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9" customHeight="1" x14ac:dyDescent="0.25">
      <c r="A33" s="38">
        <v>25</v>
      </c>
      <c r="B33" s="30" t="s">
        <v>107</v>
      </c>
      <c r="C33" s="31" t="s">
        <v>105</v>
      </c>
      <c r="D33" s="71">
        <f>D34</f>
        <v>0</v>
      </c>
      <c r="E33" s="71">
        <f>E34</f>
        <v>302101.71999999997</v>
      </c>
      <c r="F33" s="71">
        <f>F34</f>
        <v>0</v>
      </c>
      <c r="G33" s="71">
        <f>G34</f>
        <v>1363.2</v>
      </c>
      <c r="H33" s="71">
        <f>H34</f>
        <v>303464.92</v>
      </c>
      <c r="I33" s="75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55.5" customHeight="1" x14ac:dyDescent="0.25">
      <c r="A34" s="32">
        <v>26</v>
      </c>
      <c r="B34" s="33" t="s">
        <v>103</v>
      </c>
      <c r="C34" s="46" t="s">
        <v>104</v>
      </c>
      <c r="D34" s="70">
        <v>0</v>
      </c>
      <c r="E34" s="70">
        <v>302101.71999999997</v>
      </c>
      <c r="F34" s="70">
        <v>0</v>
      </c>
      <c r="G34" s="70">
        <v>1363.2</v>
      </c>
      <c r="H34" s="70">
        <f>SUM(D34:G34)</f>
        <v>303464.92</v>
      </c>
      <c r="I34" s="75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3" customHeight="1" x14ac:dyDescent="0.25">
      <c r="A35" s="29">
        <v>27</v>
      </c>
      <c r="B35" s="30" t="s">
        <v>132</v>
      </c>
      <c r="C35" s="31" t="s">
        <v>106</v>
      </c>
      <c r="D35" s="71">
        <f>D36</f>
        <v>0</v>
      </c>
      <c r="E35" s="71">
        <f>E36</f>
        <v>7399.63</v>
      </c>
      <c r="F35" s="71">
        <f>F36</f>
        <v>0</v>
      </c>
      <c r="G35" s="71">
        <f>G36</f>
        <v>0</v>
      </c>
      <c r="H35" s="71">
        <f>H36</f>
        <v>7399.63</v>
      </c>
      <c r="I35" s="75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69.75" customHeight="1" x14ac:dyDescent="0.25">
      <c r="A36" s="32">
        <v>28</v>
      </c>
      <c r="B36" s="33" t="s">
        <v>108</v>
      </c>
      <c r="C36" s="46" t="s">
        <v>109</v>
      </c>
      <c r="D36" s="70">
        <v>0</v>
      </c>
      <c r="E36" s="70">
        <v>7399.63</v>
      </c>
      <c r="F36" s="70">
        <v>0</v>
      </c>
      <c r="G36" s="70">
        <v>0</v>
      </c>
      <c r="H36" s="70">
        <f>SUM(D36:G36)</f>
        <v>7399.63</v>
      </c>
      <c r="I36" s="75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69.75" customHeight="1" x14ac:dyDescent="0.25">
      <c r="A37" s="38">
        <v>29</v>
      </c>
      <c r="B37" s="30" t="s">
        <v>135</v>
      </c>
      <c r="C37" s="31" t="s">
        <v>136</v>
      </c>
      <c r="D37" s="71">
        <f>D38</f>
        <v>0</v>
      </c>
      <c r="E37" s="71">
        <f>E38</f>
        <v>0</v>
      </c>
      <c r="F37" s="71">
        <f>F38</f>
        <v>0</v>
      </c>
      <c r="G37" s="71">
        <f>G38</f>
        <v>1000</v>
      </c>
      <c r="H37" s="71">
        <f>H38</f>
        <v>1000</v>
      </c>
      <c r="I37" s="75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07.25" customHeight="1" x14ac:dyDescent="0.25">
      <c r="A38" s="96">
        <v>30</v>
      </c>
      <c r="B38" s="33" t="s">
        <v>133</v>
      </c>
      <c r="C38" s="46" t="s">
        <v>134</v>
      </c>
      <c r="D38" s="70">
        <v>0</v>
      </c>
      <c r="E38" s="70">
        <v>0</v>
      </c>
      <c r="F38" s="70">
        <v>0</v>
      </c>
      <c r="G38" s="70">
        <v>1000</v>
      </c>
      <c r="H38" s="70">
        <f>D38+E38+F38+G38</f>
        <v>1000</v>
      </c>
      <c r="I38" s="75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2.25" customHeight="1" x14ac:dyDescent="0.25">
      <c r="A39" s="38">
        <v>31</v>
      </c>
      <c r="B39" s="30" t="s">
        <v>110</v>
      </c>
      <c r="C39" s="31" t="s">
        <v>112</v>
      </c>
      <c r="D39" s="71">
        <f>D40</f>
        <v>0</v>
      </c>
      <c r="E39" s="71">
        <f>E40</f>
        <v>0</v>
      </c>
      <c r="F39" s="71">
        <f>F40</f>
        <v>0</v>
      </c>
      <c r="G39" s="71">
        <f>G40</f>
        <v>62738.71</v>
      </c>
      <c r="H39" s="71">
        <f>H40</f>
        <v>62738.71</v>
      </c>
      <c r="I39" s="75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40.5" customHeight="1" x14ac:dyDescent="0.25">
      <c r="A40" s="32">
        <v>32</v>
      </c>
      <c r="B40" s="33" t="s">
        <v>111</v>
      </c>
      <c r="C40" s="46" t="s">
        <v>113</v>
      </c>
      <c r="D40" s="70">
        <v>0</v>
      </c>
      <c r="E40" s="70">
        <v>0</v>
      </c>
      <c r="F40" s="70">
        <v>0</v>
      </c>
      <c r="G40" s="70">
        <v>62738.71</v>
      </c>
      <c r="H40" s="70">
        <f>SUM(D40:G40)</f>
        <v>62738.71</v>
      </c>
      <c r="I40" s="75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25.5" customHeight="1" x14ac:dyDescent="0.25">
      <c r="A41" s="27">
        <v>33</v>
      </c>
      <c r="B41" s="40" t="s">
        <v>57</v>
      </c>
      <c r="C41" s="41" t="s">
        <v>58</v>
      </c>
      <c r="D41" s="73">
        <f>D42+D44+D48</f>
        <v>4941980</v>
      </c>
      <c r="E41" s="73">
        <f>E42+E44+E48</f>
        <v>7691916.7599999998</v>
      </c>
      <c r="F41" s="73">
        <f>F42+F44+F48</f>
        <v>7850026.7000000002</v>
      </c>
      <c r="G41" s="73">
        <f>G42+G44+G48</f>
        <v>10277263.359999999</v>
      </c>
      <c r="H41" s="73">
        <f>H42+H44+H48</f>
        <v>30761186.82</v>
      </c>
      <c r="I41" s="75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5.25" customHeight="1" x14ac:dyDescent="0.25">
      <c r="A42" s="29">
        <v>34</v>
      </c>
      <c r="B42" s="30" t="s">
        <v>60</v>
      </c>
      <c r="C42" s="39" t="s">
        <v>59</v>
      </c>
      <c r="D42" s="71">
        <f>D43</f>
        <v>4694300</v>
      </c>
      <c r="E42" s="71">
        <f>E43</f>
        <v>7041300</v>
      </c>
      <c r="F42" s="71">
        <f>F43</f>
        <v>7041300</v>
      </c>
      <c r="G42" s="71">
        <f>G43</f>
        <v>4694400</v>
      </c>
      <c r="H42" s="71">
        <f>H43</f>
        <v>23471300</v>
      </c>
      <c r="I42" s="75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9.75" customHeight="1" x14ac:dyDescent="0.25">
      <c r="A43" s="32">
        <v>35</v>
      </c>
      <c r="B43" s="33" t="s">
        <v>38</v>
      </c>
      <c r="C43" s="37" t="s">
        <v>33</v>
      </c>
      <c r="D43" s="70">
        <v>4694300</v>
      </c>
      <c r="E43" s="70">
        <v>7041300</v>
      </c>
      <c r="F43" s="70">
        <v>7041300</v>
      </c>
      <c r="G43" s="70">
        <v>4694400</v>
      </c>
      <c r="H43" s="70">
        <f>SUM(D43:G43)</f>
        <v>23471300</v>
      </c>
      <c r="I43" s="75"/>
      <c r="J43" s="3"/>
      <c r="K43" s="3"/>
      <c r="L43" s="1"/>
      <c r="M43" s="1"/>
      <c r="N43" s="1"/>
      <c r="O43" s="1"/>
      <c r="P43" s="1"/>
      <c r="Q43" s="1"/>
      <c r="R43" s="1"/>
      <c r="S43" s="1"/>
    </row>
    <row r="44" spans="1:19" ht="31.5" x14ac:dyDescent="0.25">
      <c r="A44" s="29">
        <v>36</v>
      </c>
      <c r="B44" s="30" t="s">
        <v>64</v>
      </c>
      <c r="C44" s="39" t="s">
        <v>63</v>
      </c>
      <c r="D44" s="71">
        <f>SUM(D45:D47)</f>
        <v>148675</v>
      </c>
      <c r="E44" s="71">
        <f>SUM(E45:E47)</f>
        <v>156675</v>
      </c>
      <c r="F44" s="71">
        <f>SUM(F45:F47)</f>
        <v>148675</v>
      </c>
      <c r="G44" s="71">
        <f>SUM(G45:G47)</f>
        <v>170675</v>
      </c>
      <c r="H44" s="71">
        <f>SUM(H45:H47)</f>
        <v>624700</v>
      </c>
      <c r="I44" s="75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47.25" x14ac:dyDescent="0.25">
      <c r="A45" s="32">
        <v>37</v>
      </c>
      <c r="B45" s="33" t="s">
        <v>39</v>
      </c>
      <c r="C45" s="37" t="s">
        <v>34</v>
      </c>
      <c r="D45" s="70">
        <v>0</v>
      </c>
      <c r="E45" s="70">
        <v>8000</v>
      </c>
      <c r="F45" s="70">
        <v>0</v>
      </c>
      <c r="G45" s="70">
        <v>22000</v>
      </c>
      <c r="H45" s="70">
        <f>SUM(D45:G45)</f>
        <v>30000</v>
      </c>
      <c r="I45" s="75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47.25" x14ac:dyDescent="0.25">
      <c r="A46" s="32">
        <v>38</v>
      </c>
      <c r="B46" s="33" t="s">
        <v>114</v>
      </c>
      <c r="C46" s="37" t="s">
        <v>115</v>
      </c>
      <c r="D46" s="70">
        <v>0</v>
      </c>
      <c r="E46" s="70">
        <v>0</v>
      </c>
      <c r="F46" s="70">
        <v>0</v>
      </c>
      <c r="G46" s="70">
        <v>0</v>
      </c>
      <c r="H46" s="70">
        <f>SUM(D46:G46)</f>
        <v>0</v>
      </c>
      <c r="I46" s="75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66" customHeight="1" x14ac:dyDescent="0.25">
      <c r="A47" s="35">
        <v>39</v>
      </c>
      <c r="B47" s="33" t="s">
        <v>40</v>
      </c>
      <c r="C47" s="37" t="s">
        <v>35</v>
      </c>
      <c r="D47" s="70">
        <v>148675</v>
      </c>
      <c r="E47" s="70">
        <v>148675</v>
      </c>
      <c r="F47" s="70">
        <v>148675</v>
      </c>
      <c r="G47" s="70">
        <v>148675</v>
      </c>
      <c r="H47" s="70">
        <f>SUM(D47:G47)</f>
        <v>594700</v>
      </c>
      <c r="I47" s="75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x14ac:dyDescent="0.25">
      <c r="A48" s="29">
        <v>40</v>
      </c>
      <c r="B48" s="30" t="s">
        <v>62</v>
      </c>
      <c r="C48" s="39" t="s">
        <v>61</v>
      </c>
      <c r="D48" s="71">
        <f>SUM(D49:D49)</f>
        <v>99005</v>
      </c>
      <c r="E48" s="71">
        <f>SUM(E49:E49)</f>
        <v>493941.76000000001</v>
      </c>
      <c r="F48" s="71">
        <f>SUM(F49:F49)</f>
        <v>660051.69999999995</v>
      </c>
      <c r="G48" s="71">
        <f>SUM(G49:G49)</f>
        <v>5412188.3600000003</v>
      </c>
      <c r="H48" s="71">
        <f>+H49</f>
        <v>6665186.8200000003</v>
      </c>
      <c r="I48" s="75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6" customHeight="1" x14ac:dyDescent="0.25">
      <c r="A49" s="35">
        <v>41</v>
      </c>
      <c r="B49" s="33" t="s">
        <v>41</v>
      </c>
      <c r="C49" s="37" t="s">
        <v>36</v>
      </c>
      <c r="D49" s="70">
        <v>99005</v>
      </c>
      <c r="E49" s="70">
        <v>493941.76000000001</v>
      </c>
      <c r="F49" s="70">
        <v>660051.69999999995</v>
      </c>
      <c r="G49" s="70">
        <v>5412188.3600000003</v>
      </c>
      <c r="H49" s="70">
        <f>SUM(D49:G49)</f>
        <v>6665186.8200000003</v>
      </c>
      <c r="I49" s="75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6" customHeight="1" x14ac:dyDescent="0.25">
      <c r="A50" s="35">
        <v>42</v>
      </c>
      <c r="B50" s="49"/>
      <c r="C50" s="50" t="s">
        <v>118</v>
      </c>
      <c r="D50" s="74">
        <f>D41+D10</f>
        <v>10062424.74</v>
      </c>
      <c r="E50" s="74">
        <f>E41+E10</f>
        <v>14647690.300000001</v>
      </c>
      <c r="F50" s="74">
        <f t="shared" ref="F50" si="3">F41+F10</f>
        <v>13530226.379999999</v>
      </c>
      <c r="G50" s="74">
        <f>G41+G10</f>
        <v>17391183.299999997</v>
      </c>
      <c r="H50" s="74">
        <f>H41+H10</f>
        <v>55600720.599999994</v>
      </c>
      <c r="I50" s="75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25">
      <c r="A51" s="32">
        <v>43</v>
      </c>
      <c r="B51" s="33"/>
      <c r="C51" s="42" t="s">
        <v>37</v>
      </c>
      <c r="D51" s="43"/>
      <c r="E51" s="43"/>
      <c r="F51" s="43"/>
      <c r="G51" s="43"/>
      <c r="H51" s="76">
        <f>H50</f>
        <v>55600720.599999994</v>
      </c>
      <c r="I51" s="3"/>
      <c r="J51" s="3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25">
      <c r="A52" s="1"/>
      <c r="B52" s="1"/>
      <c r="C52" s="1"/>
      <c r="D52" s="1"/>
      <c r="E52" s="1"/>
      <c r="F52" s="1"/>
      <c r="G52" s="1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x14ac:dyDescent="0.25"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</sheetData>
  <mergeCells count="5">
    <mergeCell ref="B6:H6"/>
    <mergeCell ref="F1:G1"/>
    <mergeCell ref="F2:G2"/>
    <mergeCell ref="F3:G3"/>
    <mergeCell ref="F4:G4"/>
  </mergeCell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W44"/>
  <sheetViews>
    <sheetView topLeftCell="A34" zoomScale="90" zoomScaleNormal="90" workbookViewId="0">
      <selection activeCell="U10" sqref="U10"/>
    </sheetView>
  </sheetViews>
  <sheetFormatPr defaultRowHeight="15" x14ac:dyDescent="0.25"/>
  <cols>
    <col min="2" max="2" width="0.28515625" customWidth="1"/>
    <col min="3" max="3" width="22.28515625" customWidth="1"/>
    <col min="4" max="4" width="11.28515625" customWidth="1"/>
    <col min="5" max="5" width="13.42578125" customWidth="1"/>
    <col min="6" max="6" width="14.42578125" customWidth="1"/>
    <col min="7" max="7" width="13.7109375" customWidth="1"/>
    <col min="8" max="8" width="11.140625" customWidth="1"/>
    <col min="9" max="10" width="14.7109375" customWidth="1"/>
    <col min="11" max="11" width="12.7109375" customWidth="1"/>
    <col min="12" max="12" width="14" customWidth="1"/>
    <col min="13" max="13" width="12.28515625" customWidth="1"/>
    <col min="14" max="14" width="14.42578125" customWidth="1"/>
    <col min="15" max="15" width="12.42578125" customWidth="1"/>
    <col min="16" max="16" width="10.42578125" customWidth="1"/>
    <col min="17" max="17" width="13.7109375" customWidth="1"/>
    <col min="18" max="18" width="14.5703125" customWidth="1"/>
    <col min="19" max="19" width="17.140625" customWidth="1"/>
    <col min="20" max="20" width="10" customWidth="1"/>
    <col min="21" max="21" width="13.42578125" customWidth="1"/>
    <col min="22" max="22" width="13.28515625" customWidth="1"/>
    <col min="23" max="23" width="12.85546875" customWidth="1"/>
  </cols>
  <sheetData>
    <row r="1" spans="3:23" x14ac:dyDescent="0.25"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4" t="s">
        <v>0</v>
      </c>
      <c r="S1" s="84"/>
      <c r="T1" s="9"/>
      <c r="U1" s="9"/>
    </row>
    <row r="2" spans="3:23" ht="25.5" customHeight="1" x14ac:dyDescent="0.25">
      <c r="C2" s="9"/>
      <c r="D2" s="9"/>
      <c r="E2" s="9"/>
      <c r="F2" s="44"/>
      <c r="G2" s="44"/>
      <c r="H2" s="44"/>
      <c r="I2" s="44"/>
      <c r="J2" s="9"/>
      <c r="K2" s="44"/>
      <c r="L2" s="44"/>
      <c r="M2" s="9"/>
      <c r="N2" s="9"/>
      <c r="O2" s="9"/>
      <c r="P2" s="9"/>
      <c r="Q2" s="9"/>
      <c r="R2" s="85" t="s">
        <v>119</v>
      </c>
      <c r="S2" s="85"/>
      <c r="T2" s="9"/>
      <c r="U2" s="9"/>
    </row>
    <row r="3" spans="3:23" x14ac:dyDescent="0.25">
      <c r="C3" s="9"/>
      <c r="D3" s="9"/>
      <c r="E3" s="9"/>
      <c r="F3" s="9"/>
      <c r="G3" s="44"/>
      <c r="H3" s="9"/>
      <c r="I3" s="9"/>
      <c r="J3" s="44"/>
      <c r="K3" s="9"/>
      <c r="L3" s="9"/>
      <c r="M3" s="9"/>
      <c r="N3" s="9"/>
      <c r="O3" s="9"/>
      <c r="P3" s="9"/>
      <c r="Q3" s="9"/>
      <c r="R3" s="84" t="s">
        <v>126</v>
      </c>
      <c r="S3" s="84"/>
      <c r="T3" s="9"/>
      <c r="U3" s="9"/>
    </row>
    <row r="4" spans="3:23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6" t="s">
        <v>128</v>
      </c>
      <c r="S4" s="84"/>
      <c r="T4" s="9"/>
      <c r="U4" s="9"/>
    </row>
    <row r="5" spans="3:23" x14ac:dyDescent="0.25">
      <c r="C5" s="9"/>
      <c r="D5" s="9"/>
      <c r="E5" s="9"/>
      <c r="F5" s="9"/>
      <c r="G5" s="9"/>
      <c r="H5" s="9"/>
      <c r="I5" s="9"/>
      <c r="J5" s="9"/>
      <c r="K5" s="23" t="s">
        <v>127</v>
      </c>
      <c r="L5" s="10"/>
      <c r="M5" s="10"/>
      <c r="N5" s="10"/>
      <c r="O5" s="10"/>
      <c r="P5" s="10"/>
      <c r="Q5" s="10"/>
      <c r="R5" s="9"/>
      <c r="S5" s="9"/>
      <c r="T5" s="9"/>
      <c r="U5" s="9"/>
    </row>
    <row r="6" spans="3:23" x14ac:dyDescent="0.25">
      <c r="C6" s="87" t="s">
        <v>3</v>
      </c>
      <c r="D6" s="87" t="s">
        <v>65</v>
      </c>
      <c r="E6" s="90" t="s">
        <v>8</v>
      </c>
      <c r="F6" s="93" t="s">
        <v>66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66"/>
    </row>
    <row r="7" spans="3:23" x14ac:dyDescent="0.25">
      <c r="C7" s="88"/>
      <c r="D7" s="88"/>
      <c r="E7" s="91"/>
      <c r="F7" s="93" t="s">
        <v>67</v>
      </c>
      <c r="G7" s="94"/>
      <c r="H7" s="94"/>
      <c r="I7" s="95"/>
      <c r="J7" s="94" t="s">
        <v>68</v>
      </c>
      <c r="K7" s="94"/>
      <c r="L7" s="94"/>
      <c r="M7" s="95"/>
      <c r="N7" s="93" t="s">
        <v>69</v>
      </c>
      <c r="O7" s="94"/>
      <c r="P7" s="94"/>
      <c r="Q7" s="95"/>
      <c r="R7" s="93" t="s">
        <v>70</v>
      </c>
      <c r="S7" s="94"/>
      <c r="T7" s="94"/>
      <c r="U7" s="95"/>
      <c r="V7" s="66"/>
    </row>
    <row r="8" spans="3:23" ht="24" x14ac:dyDescent="0.25">
      <c r="C8" s="89"/>
      <c r="D8" s="89"/>
      <c r="E8" s="92"/>
      <c r="F8" s="11" t="s">
        <v>71</v>
      </c>
      <c r="G8" s="11" t="s">
        <v>72</v>
      </c>
      <c r="H8" s="11" t="s">
        <v>73</v>
      </c>
      <c r="I8" s="12" t="s">
        <v>4</v>
      </c>
      <c r="J8" s="11" t="s">
        <v>71</v>
      </c>
      <c r="K8" s="11" t="s">
        <v>72</v>
      </c>
      <c r="L8" s="11" t="s">
        <v>73</v>
      </c>
      <c r="M8" s="12" t="s">
        <v>5</v>
      </c>
      <c r="N8" s="11" t="s">
        <v>71</v>
      </c>
      <c r="O8" s="11" t="s">
        <v>72</v>
      </c>
      <c r="P8" s="11" t="s">
        <v>73</v>
      </c>
      <c r="Q8" s="12" t="s">
        <v>6</v>
      </c>
      <c r="R8" s="11" t="s">
        <v>71</v>
      </c>
      <c r="S8" s="11" t="s">
        <v>72</v>
      </c>
      <c r="T8" s="11" t="s">
        <v>73</v>
      </c>
      <c r="U8" s="13" t="s">
        <v>7</v>
      </c>
      <c r="V8" s="66"/>
    </row>
    <row r="9" spans="3:23" x14ac:dyDescent="0.25">
      <c r="C9" s="14" t="s">
        <v>74</v>
      </c>
      <c r="D9" s="15">
        <v>200</v>
      </c>
      <c r="E9" s="51">
        <v>50000</v>
      </c>
      <c r="F9" s="52"/>
      <c r="G9" s="52"/>
      <c r="H9" s="52"/>
      <c r="I9" s="53">
        <f>J9</f>
        <v>0</v>
      </c>
      <c r="J9" s="52"/>
      <c r="K9" s="52"/>
      <c r="L9" s="52"/>
      <c r="M9" s="54">
        <f>N9</f>
        <v>0</v>
      </c>
      <c r="N9" s="52"/>
      <c r="O9" s="52"/>
      <c r="P9" s="52"/>
      <c r="Q9" s="54">
        <v>0</v>
      </c>
      <c r="R9" s="55"/>
      <c r="S9" s="55"/>
      <c r="T9" s="55"/>
      <c r="U9" s="54">
        <v>0</v>
      </c>
      <c r="V9" s="66"/>
    </row>
    <row r="10" spans="3:23" ht="40.5" customHeight="1" x14ac:dyDescent="0.25">
      <c r="C10" s="16" t="s">
        <v>75</v>
      </c>
      <c r="D10" s="17">
        <v>210</v>
      </c>
      <c r="E10" s="54">
        <f>SUM(I10+M10+Q10+U10)</f>
        <v>31321322.129999999</v>
      </c>
      <c r="F10" s="54">
        <f>SUM(F11:F14)</f>
        <v>4363590.93</v>
      </c>
      <c r="G10" s="54">
        <f>SUM(G11:G14)</f>
        <v>3012241.8200000003</v>
      </c>
      <c r="H10" s="54">
        <f>SUM(H11:H14)</f>
        <v>148675</v>
      </c>
      <c r="I10" s="54">
        <f>I11+I12+I13+I14</f>
        <v>7524507.75</v>
      </c>
      <c r="J10" s="54">
        <f>SUM(J11:J14)</f>
        <v>4092059.63</v>
      </c>
      <c r="K10" s="54">
        <f>SUM(K11:K14)</f>
        <v>3561630.32</v>
      </c>
      <c r="L10" s="54">
        <f>SUM(L11:L14)</f>
        <v>148674.99</v>
      </c>
      <c r="M10" s="56">
        <f>SUM(J10:L10)</f>
        <v>7802364.9399999995</v>
      </c>
      <c r="N10" s="54">
        <f>SUM(N11:N14)</f>
        <v>5628654.5999999996</v>
      </c>
      <c r="O10" s="54">
        <f>SUM(O11:O14)</f>
        <v>3555626.52</v>
      </c>
      <c r="P10" s="54">
        <f>SUM(P11:P14)</f>
        <v>148675.01</v>
      </c>
      <c r="Q10" s="56">
        <f t="shared" ref="Q10:Q25" si="0">SUM(N10:P10)</f>
        <v>9332956.129999999</v>
      </c>
      <c r="R10" s="54">
        <f>SUM(R11:R14)</f>
        <v>3302505.36</v>
      </c>
      <c r="S10" s="54">
        <f>SUM(S11:S14)</f>
        <v>3210312.9499999997</v>
      </c>
      <c r="T10" s="54">
        <f>SUM(T11:T14)</f>
        <v>148675</v>
      </c>
      <c r="U10" s="56">
        <f>U11+U12+U13+U14</f>
        <v>6661493.3099999996</v>
      </c>
      <c r="V10" s="66"/>
    </row>
    <row r="11" spans="3:23" ht="17.45" customHeight="1" x14ac:dyDescent="0.25">
      <c r="C11" s="18" t="s">
        <v>76</v>
      </c>
      <c r="D11" s="19">
        <v>211</v>
      </c>
      <c r="E11" s="57">
        <f t="shared" ref="E11:E22" si="1">SUM(I11+M11+Q11+U11)</f>
        <v>23525788.469999999</v>
      </c>
      <c r="F11" s="58">
        <v>3560822.02</v>
      </c>
      <c r="G11" s="59">
        <v>2367460.14</v>
      </c>
      <c r="H11" s="60">
        <v>116025.14</v>
      </c>
      <c r="I11" s="57">
        <f>SUM(F11:H11)</f>
        <v>6044307.2999999998</v>
      </c>
      <c r="J11" s="60">
        <v>2862734.8</v>
      </c>
      <c r="K11" s="60">
        <v>2656446.86</v>
      </c>
      <c r="L11" s="59">
        <v>130355.58</v>
      </c>
      <c r="M11" s="61">
        <f>SUM(J11:L11)</f>
        <v>5649537.2400000002</v>
      </c>
      <c r="N11" s="60">
        <v>4299309.4000000004</v>
      </c>
      <c r="O11" s="60">
        <v>2820808.55</v>
      </c>
      <c r="P11" s="59">
        <v>127507.47</v>
      </c>
      <c r="Q11" s="61">
        <f t="shared" si="0"/>
        <v>7247625.4199999999</v>
      </c>
      <c r="R11" s="60">
        <v>2128609.44</v>
      </c>
      <c r="S11" s="60">
        <v>2351924.0699999998</v>
      </c>
      <c r="T11" s="62">
        <v>103785</v>
      </c>
      <c r="U11" s="61">
        <f>SUM(R11:T11)</f>
        <v>4584318.51</v>
      </c>
      <c r="V11" s="66"/>
    </row>
    <row r="12" spans="3:23" ht="43.9" customHeight="1" x14ac:dyDescent="0.25">
      <c r="C12" s="18" t="s">
        <v>77</v>
      </c>
      <c r="D12" s="19">
        <v>212</v>
      </c>
      <c r="E12" s="57">
        <f t="shared" si="1"/>
        <v>56500</v>
      </c>
      <c r="F12" s="60">
        <v>8500</v>
      </c>
      <c r="G12" s="60">
        <v>0</v>
      </c>
      <c r="H12" s="60"/>
      <c r="I12" s="57">
        <f>SUM(F12:H12)</f>
        <v>8500</v>
      </c>
      <c r="J12" s="60">
        <v>8500</v>
      </c>
      <c r="K12" s="60">
        <v>0</v>
      </c>
      <c r="L12" s="58"/>
      <c r="M12" s="61">
        <f>SUM(J12:L12)</f>
        <v>8500</v>
      </c>
      <c r="N12" s="60">
        <v>39000</v>
      </c>
      <c r="O12" s="60">
        <v>1500</v>
      </c>
      <c r="P12" s="58"/>
      <c r="Q12" s="61">
        <f t="shared" si="0"/>
        <v>40500</v>
      </c>
      <c r="R12" s="60">
        <v>-14000</v>
      </c>
      <c r="S12" s="60">
        <v>13000</v>
      </c>
      <c r="T12" s="58"/>
      <c r="U12" s="61">
        <f>SUM(R12:T12)</f>
        <v>-1000</v>
      </c>
      <c r="V12" s="66"/>
      <c r="W12" s="6"/>
    </row>
    <row r="13" spans="3:23" ht="29.45" customHeight="1" x14ac:dyDescent="0.25">
      <c r="C13" s="18" t="s">
        <v>78</v>
      </c>
      <c r="D13" s="19">
        <v>213</v>
      </c>
      <c r="E13" s="57">
        <f t="shared" si="1"/>
        <v>7087079.7400000002</v>
      </c>
      <c r="F13" s="60">
        <v>788785.91</v>
      </c>
      <c r="G13" s="60">
        <v>644781.68000000005</v>
      </c>
      <c r="H13" s="59">
        <v>32649.86</v>
      </c>
      <c r="I13" s="57">
        <f>SUM(F13:H13)</f>
        <v>1466217.4500000002</v>
      </c>
      <c r="J13" s="60">
        <v>1055824.83</v>
      </c>
      <c r="K13" s="60">
        <v>805183.46</v>
      </c>
      <c r="L13" s="59">
        <v>18319.41</v>
      </c>
      <c r="M13" s="61">
        <f>SUM(J13:L13)</f>
        <v>1879327.7</v>
      </c>
      <c r="N13" s="60">
        <v>941398.18</v>
      </c>
      <c r="O13" s="60">
        <v>775539.27</v>
      </c>
      <c r="P13" s="59">
        <v>21167.54</v>
      </c>
      <c r="Q13" s="61">
        <f t="shared" si="0"/>
        <v>1738104.9900000002</v>
      </c>
      <c r="R13" s="60">
        <v>1149943.6200000001</v>
      </c>
      <c r="S13" s="60">
        <v>808595.98</v>
      </c>
      <c r="T13" s="59">
        <v>44890</v>
      </c>
      <c r="U13" s="78">
        <f>SUM(R13:T13)</f>
        <v>2003429.6</v>
      </c>
      <c r="V13" s="66"/>
      <c r="W13" s="6"/>
    </row>
    <row r="14" spans="3:23" ht="36" customHeight="1" x14ac:dyDescent="0.25">
      <c r="C14" s="18" t="s">
        <v>79</v>
      </c>
      <c r="D14" s="19">
        <v>214</v>
      </c>
      <c r="E14" s="57">
        <f t="shared" si="1"/>
        <v>651953.91999999993</v>
      </c>
      <c r="F14" s="60">
        <v>5483</v>
      </c>
      <c r="G14" s="60">
        <v>0</v>
      </c>
      <c r="H14" s="60"/>
      <c r="I14" s="57">
        <f>SUM(F14:H14)</f>
        <v>5483</v>
      </c>
      <c r="J14" s="59">
        <v>165000</v>
      </c>
      <c r="K14" s="59">
        <v>100000</v>
      </c>
      <c r="L14" s="58"/>
      <c r="M14" s="61">
        <f>SUM(J14:L14)</f>
        <v>265000</v>
      </c>
      <c r="N14" s="59">
        <v>348947.02</v>
      </c>
      <c r="O14" s="59">
        <v>-42221.3</v>
      </c>
      <c r="P14" s="58"/>
      <c r="Q14" s="61">
        <f t="shared" si="0"/>
        <v>306725.72000000003</v>
      </c>
      <c r="R14" s="60">
        <v>37952.300000000003</v>
      </c>
      <c r="S14" s="60">
        <v>36792.9</v>
      </c>
      <c r="T14" s="58"/>
      <c r="U14" s="78">
        <f>SUM(R14:T14)</f>
        <v>74745.200000000012</v>
      </c>
      <c r="V14" s="66"/>
    </row>
    <row r="15" spans="3:23" ht="16.5" customHeight="1" x14ac:dyDescent="0.25">
      <c r="C15" s="16" t="s">
        <v>80</v>
      </c>
      <c r="D15" s="17">
        <v>220</v>
      </c>
      <c r="E15" s="54">
        <f>I15+M15+Q15+U15</f>
        <v>13734763.890000001</v>
      </c>
      <c r="F15" s="54">
        <f>SUM(F16:F22)</f>
        <v>803788.39</v>
      </c>
      <c r="G15" s="54">
        <f>SUM(G16:G22)</f>
        <v>1008056.7200000001</v>
      </c>
      <c r="H15" s="54">
        <f>SUM(H16:H22)</f>
        <v>0</v>
      </c>
      <c r="I15" s="54">
        <f>I16+I17+I18+I20++I21+I22+I19</f>
        <v>1811845.11</v>
      </c>
      <c r="J15" s="54">
        <f>SUM(J16:J22)</f>
        <v>654202.03</v>
      </c>
      <c r="K15" s="54">
        <f t="shared" ref="K15:U15" si="2">SUM(K16:K22)</f>
        <v>649650.32000000007</v>
      </c>
      <c r="L15" s="54">
        <f t="shared" si="2"/>
        <v>0</v>
      </c>
      <c r="M15" s="54">
        <f t="shared" si="2"/>
        <v>1303852.3499999999</v>
      </c>
      <c r="N15" s="54">
        <f t="shared" si="2"/>
        <v>1548131.28</v>
      </c>
      <c r="O15" s="54">
        <f t="shared" si="2"/>
        <v>387849.57999999996</v>
      </c>
      <c r="P15" s="54">
        <f t="shared" si="2"/>
        <v>0</v>
      </c>
      <c r="Q15" s="56">
        <f t="shared" si="2"/>
        <v>1935980.86</v>
      </c>
      <c r="R15" s="54">
        <f t="shared" si="2"/>
        <v>7922970.8500000006</v>
      </c>
      <c r="S15" s="54">
        <f t="shared" si="2"/>
        <v>760114.72</v>
      </c>
      <c r="T15" s="54">
        <f t="shared" si="2"/>
        <v>0</v>
      </c>
      <c r="U15" s="79">
        <f t="shared" si="2"/>
        <v>8683085.5700000003</v>
      </c>
      <c r="V15" s="66"/>
    </row>
    <row r="16" spans="3:23" ht="18" customHeight="1" x14ac:dyDescent="0.25">
      <c r="C16" s="18" t="s">
        <v>81</v>
      </c>
      <c r="D16" s="19">
        <v>221</v>
      </c>
      <c r="E16" s="57">
        <f t="shared" si="1"/>
        <v>342558.75</v>
      </c>
      <c r="F16" s="63">
        <v>74164.94</v>
      </c>
      <c r="G16" s="63">
        <v>3736.91</v>
      </c>
      <c r="H16" s="60"/>
      <c r="I16" s="57">
        <f t="shared" ref="I16:I24" si="3">SUM(F16:H16)</f>
        <v>77901.850000000006</v>
      </c>
      <c r="J16" s="63">
        <v>73036.37</v>
      </c>
      <c r="K16" s="63">
        <v>10927.56</v>
      </c>
      <c r="L16" s="59"/>
      <c r="M16" s="61">
        <f t="shared" ref="M16:M38" si="4">SUM(J16:L16)</f>
        <v>83963.93</v>
      </c>
      <c r="N16" s="63">
        <v>71978.45</v>
      </c>
      <c r="O16" s="59">
        <v>46441.17</v>
      </c>
      <c r="P16" s="59"/>
      <c r="Q16" s="61">
        <f t="shared" si="0"/>
        <v>118419.62</v>
      </c>
      <c r="R16" s="63">
        <v>71512.210000000006</v>
      </c>
      <c r="S16" s="59">
        <v>-9238.86</v>
      </c>
      <c r="T16" s="59"/>
      <c r="U16" s="78">
        <f t="shared" ref="U16:U22" si="5">SUM(R16:T16)</f>
        <v>62273.350000000006</v>
      </c>
      <c r="V16" s="66"/>
    </row>
    <row r="17" spans="3:22" ht="20.25" customHeight="1" x14ac:dyDescent="0.25">
      <c r="C17" s="18" t="s">
        <v>82</v>
      </c>
      <c r="D17" s="19">
        <v>222</v>
      </c>
      <c r="E17" s="57">
        <f t="shared" si="1"/>
        <v>118500</v>
      </c>
      <c r="F17" s="60">
        <v>0</v>
      </c>
      <c r="G17" s="60">
        <v>0</v>
      </c>
      <c r="H17" s="60"/>
      <c r="I17" s="57">
        <f t="shared" si="3"/>
        <v>0</v>
      </c>
      <c r="J17" s="63">
        <v>80000</v>
      </c>
      <c r="K17" s="60">
        <v>0</v>
      </c>
      <c r="L17" s="58"/>
      <c r="M17" s="61">
        <f t="shared" si="4"/>
        <v>80000</v>
      </c>
      <c r="N17" s="60">
        <v>13500</v>
      </c>
      <c r="O17" s="60">
        <v>5000</v>
      </c>
      <c r="P17" s="58"/>
      <c r="Q17" s="61">
        <f t="shared" si="0"/>
        <v>18500</v>
      </c>
      <c r="R17" s="63">
        <v>20000</v>
      </c>
      <c r="S17" s="60">
        <v>0</v>
      </c>
      <c r="T17" s="77"/>
      <c r="U17" s="61">
        <f t="shared" si="5"/>
        <v>20000</v>
      </c>
      <c r="V17" s="66"/>
    </row>
    <row r="18" spans="3:22" ht="14.25" customHeight="1" x14ac:dyDescent="0.25">
      <c r="C18" s="18" t="s">
        <v>83</v>
      </c>
      <c r="D18" s="19">
        <v>223</v>
      </c>
      <c r="E18" s="57">
        <f t="shared" si="1"/>
        <v>2302399.65</v>
      </c>
      <c r="F18" s="60">
        <v>840.45</v>
      </c>
      <c r="G18" s="60">
        <v>969135.55</v>
      </c>
      <c r="H18" s="60"/>
      <c r="I18" s="57">
        <f t="shared" si="3"/>
        <v>969976</v>
      </c>
      <c r="J18" s="60">
        <v>280.14999999999998</v>
      </c>
      <c r="K18" s="59">
        <v>535613.36</v>
      </c>
      <c r="L18" s="58"/>
      <c r="M18" s="61">
        <f t="shared" si="4"/>
        <v>535893.51</v>
      </c>
      <c r="N18" s="60">
        <v>1400.75</v>
      </c>
      <c r="O18" s="60">
        <v>198101.55</v>
      </c>
      <c r="P18" s="58"/>
      <c r="Q18" s="61">
        <f t="shared" si="0"/>
        <v>199502.3</v>
      </c>
      <c r="R18" s="60">
        <v>1120.5999999999999</v>
      </c>
      <c r="S18" s="59">
        <v>595907.24</v>
      </c>
      <c r="T18" s="77"/>
      <c r="U18" s="61">
        <f t="shared" si="5"/>
        <v>597027.83999999997</v>
      </c>
      <c r="V18" s="66"/>
    </row>
    <row r="19" spans="3:22" ht="14.25" customHeight="1" x14ac:dyDescent="0.25">
      <c r="C19" s="18" t="s">
        <v>116</v>
      </c>
      <c r="D19" s="19">
        <v>224</v>
      </c>
      <c r="E19" s="57">
        <f t="shared" si="1"/>
        <v>149230.83000000002</v>
      </c>
      <c r="F19" s="60">
        <v>0</v>
      </c>
      <c r="G19" s="60">
        <v>0</v>
      </c>
      <c r="H19" s="60"/>
      <c r="I19" s="57">
        <f t="shared" si="3"/>
        <v>0</v>
      </c>
      <c r="J19" s="60">
        <v>12435.71</v>
      </c>
      <c r="K19" s="59">
        <v>0</v>
      </c>
      <c r="L19" s="58"/>
      <c r="M19" s="61">
        <f t="shared" si="4"/>
        <v>12435.71</v>
      </c>
      <c r="N19" s="60">
        <v>99487.360000000001</v>
      </c>
      <c r="O19" s="60">
        <v>0</v>
      </c>
      <c r="P19" s="58"/>
      <c r="Q19" s="61">
        <f>SUM(N19:P19)</f>
        <v>99487.360000000001</v>
      </c>
      <c r="R19" s="60">
        <v>37307.760000000002</v>
      </c>
      <c r="S19" s="64">
        <v>0</v>
      </c>
      <c r="T19" s="58"/>
      <c r="U19" s="61">
        <f>SUM(R19:T19)</f>
        <v>37307.760000000002</v>
      </c>
      <c r="V19" s="66"/>
    </row>
    <row r="20" spans="3:22" ht="26.25" customHeight="1" x14ac:dyDescent="0.25">
      <c r="C20" s="18" t="s">
        <v>84</v>
      </c>
      <c r="D20" s="47">
        <v>225</v>
      </c>
      <c r="E20" s="57">
        <f t="shared" si="1"/>
        <v>8765345.6500000004</v>
      </c>
      <c r="F20" s="60">
        <v>347560</v>
      </c>
      <c r="G20" s="60">
        <v>32640</v>
      </c>
      <c r="H20" s="60"/>
      <c r="I20" s="57">
        <f t="shared" si="3"/>
        <v>380200</v>
      </c>
      <c r="J20" s="60">
        <v>296124</v>
      </c>
      <c r="K20" s="63">
        <v>103109.4</v>
      </c>
      <c r="L20" s="58"/>
      <c r="M20" s="61">
        <f t="shared" si="4"/>
        <v>399233.4</v>
      </c>
      <c r="N20" s="60">
        <v>1002332.11</v>
      </c>
      <c r="O20" s="63">
        <v>122038.86</v>
      </c>
      <c r="P20" s="58"/>
      <c r="Q20" s="61">
        <f t="shared" si="0"/>
        <v>1124370.97</v>
      </c>
      <c r="R20" s="60">
        <v>6822061.2800000003</v>
      </c>
      <c r="S20" s="60">
        <v>39480</v>
      </c>
      <c r="T20" s="58"/>
      <c r="U20" s="61">
        <f t="shared" si="5"/>
        <v>6861541.2800000003</v>
      </c>
      <c r="V20" s="66"/>
    </row>
    <row r="21" spans="3:22" ht="18.75" customHeight="1" x14ac:dyDescent="0.25">
      <c r="C21" s="18" t="s">
        <v>85</v>
      </c>
      <c r="D21" s="19">
        <v>226</v>
      </c>
      <c r="E21" s="57">
        <f t="shared" si="1"/>
        <v>1779023.25</v>
      </c>
      <c r="F21" s="60">
        <v>381223</v>
      </c>
      <c r="G21" s="63">
        <v>2544.2600000000002</v>
      </c>
      <c r="H21" s="60"/>
      <c r="I21" s="57">
        <f t="shared" si="3"/>
        <v>383767.26</v>
      </c>
      <c r="J21" s="60">
        <v>192325.8</v>
      </c>
      <c r="K21" s="63">
        <v>0</v>
      </c>
      <c r="L21" s="58"/>
      <c r="M21" s="61">
        <f t="shared" si="4"/>
        <v>192325.8</v>
      </c>
      <c r="N21" s="60">
        <v>296567.49</v>
      </c>
      <c r="O21" s="63">
        <v>16268</v>
      </c>
      <c r="P21" s="58"/>
      <c r="Q21" s="61">
        <f t="shared" si="0"/>
        <v>312835.49</v>
      </c>
      <c r="R21" s="60">
        <v>765332</v>
      </c>
      <c r="S21" s="63">
        <v>124762.7</v>
      </c>
      <c r="T21" s="58"/>
      <c r="U21" s="61">
        <f t="shared" si="5"/>
        <v>890094.7</v>
      </c>
      <c r="V21" s="66"/>
    </row>
    <row r="22" spans="3:22" ht="17.45" customHeight="1" x14ac:dyDescent="0.25">
      <c r="C22" s="18" t="s">
        <v>86</v>
      </c>
      <c r="D22" s="19">
        <v>227</v>
      </c>
      <c r="E22" s="57">
        <f t="shared" si="1"/>
        <v>277705.76</v>
      </c>
      <c r="F22" s="60">
        <v>0</v>
      </c>
      <c r="G22" s="60">
        <v>0</v>
      </c>
      <c r="H22" s="60"/>
      <c r="I22" s="57">
        <f t="shared" si="3"/>
        <v>0</v>
      </c>
      <c r="J22" s="60">
        <v>0</v>
      </c>
      <c r="K22" s="59">
        <v>0</v>
      </c>
      <c r="L22" s="58"/>
      <c r="M22" s="61">
        <f t="shared" si="4"/>
        <v>0</v>
      </c>
      <c r="N22" s="60">
        <v>62865.120000000003</v>
      </c>
      <c r="O22" s="60">
        <v>0</v>
      </c>
      <c r="P22" s="58"/>
      <c r="Q22" s="61">
        <f t="shared" si="0"/>
        <v>62865.120000000003</v>
      </c>
      <c r="R22" s="60">
        <v>205637</v>
      </c>
      <c r="S22" s="60">
        <v>9203.64</v>
      </c>
      <c r="T22" s="58"/>
      <c r="U22" s="61">
        <f t="shared" si="5"/>
        <v>214840.64</v>
      </c>
      <c r="V22" s="66"/>
    </row>
    <row r="23" spans="3:22" ht="26.25" customHeight="1" x14ac:dyDescent="0.25">
      <c r="C23" s="16" t="s">
        <v>87</v>
      </c>
      <c r="D23" s="17">
        <v>250</v>
      </c>
      <c r="E23" s="54">
        <f>E24</f>
        <v>77098</v>
      </c>
      <c r="F23" s="54">
        <f>F24</f>
        <v>77098</v>
      </c>
      <c r="G23" s="54">
        <f>G24</f>
        <v>0</v>
      </c>
      <c r="H23" s="54">
        <f>H24</f>
        <v>0</v>
      </c>
      <c r="I23" s="54">
        <f t="shared" si="3"/>
        <v>77098</v>
      </c>
      <c r="J23" s="54">
        <f>SUM(J24:J24)</f>
        <v>0</v>
      </c>
      <c r="K23" s="54">
        <f>SUM(K24:K24)</f>
        <v>0</v>
      </c>
      <c r="L23" s="56">
        <f>SUM(L24:L24)</f>
        <v>0</v>
      </c>
      <c r="M23" s="56">
        <f t="shared" si="4"/>
        <v>0</v>
      </c>
      <c r="N23" s="54">
        <f>SUM(N24:N24)</f>
        <v>0</v>
      </c>
      <c r="O23" s="54">
        <f>SUM(O24:O24)</f>
        <v>0</v>
      </c>
      <c r="P23" s="56">
        <f>SUM(P24:P24)</f>
        <v>0</v>
      </c>
      <c r="Q23" s="56">
        <f t="shared" si="0"/>
        <v>0</v>
      </c>
      <c r="R23" s="54">
        <f>SUM(R24:R24)</f>
        <v>0</v>
      </c>
      <c r="S23" s="54">
        <f>SUM(S24:S24)</f>
        <v>0</v>
      </c>
      <c r="T23" s="56">
        <f>SUM(T24:T24)</f>
        <v>0</v>
      </c>
      <c r="U23" s="56">
        <f>SUM(U24)</f>
        <v>0</v>
      </c>
      <c r="V23" s="66"/>
    </row>
    <row r="24" spans="3:22" ht="40.5" customHeight="1" x14ac:dyDescent="0.25">
      <c r="C24" s="18" t="s">
        <v>88</v>
      </c>
      <c r="D24" s="19">
        <v>251</v>
      </c>
      <c r="E24" s="57">
        <f>SUM(I24+M24+Q24+U24)</f>
        <v>77098</v>
      </c>
      <c r="F24" s="60">
        <v>77098</v>
      </c>
      <c r="G24" s="60"/>
      <c r="H24" s="60"/>
      <c r="I24" s="57">
        <f t="shared" si="3"/>
        <v>77098</v>
      </c>
      <c r="J24" s="60">
        <v>0</v>
      </c>
      <c r="K24" s="60"/>
      <c r="L24" s="58"/>
      <c r="M24" s="61">
        <f t="shared" si="4"/>
        <v>0</v>
      </c>
      <c r="N24" s="60">
        <v>0</v>
      </c>
      <c r="O24" s="60"/>
      <c r="P24" s="58"/>
      <c r="Q24" s="61">
        <f t="shared" si="0"/>
        <v>0</v>
      </c>
      <c r="R24" s="60">
        <v>0</v>
      </c>
      <c r="S24" s="60"/>
      <c r="T24" s="58"/>
      <c r="U24" s="61">
        <f>SUM(R24:T24)</f>
        <v>0</v>
      </c>
      <c r="V24" s="66"/>
    </row>
    <row r="25" spans="3:22" ht="16.5" customHeight="1" x14ac:dyDescent="0.25">
      <c r="C25" s="16" t="s">
        <v>89</v>
      </c>
      <c r="D25" s="17">
        <v>260</v>
      </c>
      <c r="E25" s="54">
        <f>SUM(I25+M25+Q25+U25)</f>
        <v>447553.66000000003</v>
      </c>
      <c r="F25" s="54">
        <f>SUM(F26:F28)</f>
        <v>29931.98</v>
      </c>
      <c r="G25" s="54">
        <f>SUM(G26:G28)</f>
        <v>21494.76</v>
      </c>
      <c r="H25" s="54">
        <f>SUM(H26:H28)</f>
        <v>0</v>
      </c>
      <c r="I25" s="54">
        <f>+I26+I27+I28</f>
        <v>51426.74</v>
      </c>
      <c r="J25" s="54">
        <f>SUM(J26:J28)</f>
        <v>182282.51</v>
      </c>
      <c r="K25" s="54">
        <f>SUM(K26:K28)</f>
        <v>6413.58</v>
      </c>
      <c r="L25" s="54">
        <f>L27</f>
        <v>0</v>
      </c>
      <c r="M25" s="56">
        <f t="shared" si="4"/>
        <v>188696.09</v>
      </c>
      <c r="N25" s="54">
        <f>SUM(N26:N28)</f>
        <v>123192.78</v>
      </c>
      <c r="O25" s="56">
        <f>SUM(O26:O27)</f>
        <v>8799.66</v>
      </c>
      <c r="P25" s="56">
        <f>SUM(P26:P27)</f>
        <v>0</v>
      </c>
      <c r="Q25" s="56">
        <f t="shared" si="0"/>
        <v>131992.44</v>
      </c>
      <c r="R25" s="54">
        <f>SUM(R26:R28)</f>
        <v>44694.479999999996</v>
      </c>
      <c r="S25" s="56">
        <f>SUM(S26:S27)</f>
        <v>30743.91</v>
      </c>
      <c r="T25" s="56">
        <f>SUM(T26:T27)</f>
        <v>0</v>
      </c>
      <c r="U25" s="56">
        <f>SUM(U26:U28)</f>
        <v>75438.39</v>
      </c>
      <c r="V25" s="66"/>
    </row>
    <row r="26" spans="3:22" ht="67.5" customHeight="1" x14ac:dyDescent="0.25">
      <c r="C26" s="22" t="s">
        <v>90</v>
      </c>
      <c r="D26" s="19">
        <v>264</v>
      </c>
      <c r="E26" s="57">
        <f>I26+M26+Q26+U26</f>
        <v>60000</v>
      </c>
      <c r="F26" s="60">
        <v>10000</v>
      </c>
      <c r="G26" s="60">
        <v>0</v>
      </c>
      <c r="H26" s="60"/>
      <c r="I26" s="57">
        <f>F26+G26+H26</f>
        <v>10000</v>
      </c>
      <c r="J26" s="60">
        <v>15000</v>
      </c>
      <c r="K26" s="58">
        <v>0</v>
      </c>
      <c r="L26" s="58"/>
      <c r="M26" s="61">
        <f t="shared" si="4"/>
        <v>15000</v>
      </c>
      <c r="N26" s="60">
        <v>15000</v>
      </c>
      <c r="O26" s="58">
        <v>0</v>
      </c>
      <c r="P26" s="58"/>
      <c r="Q26" s="61">
        <f>SUM(N26:P26)</f>
        <v>15000</v>
      </c>
      <c r="R26" s="60">
        <v>20000</v>
      </c>
      <c r="S26" s="58">
        <v>0</v>
      </c>
      <c r="T26" s="58"/>
      <c r="U26" s="61">
        <f>SUM(R26:T26)</f>
        <v>20000</v>
      </c>
      <c r="V26" s="66"/>
    </row>
    <row r="27" spans="3:22" ht="41.25" customHeight="1" x14ac:dyDescent="0.25">
      <c r="C27" s="18" t="s">
        <v>91</v>
      </c>
      <c r="D27" s="19">
        <v>266</v>
      </c>
      <c r="E27" s="57">
        <f>SUM(I27+M27+Q27+U27)</f>
        <v>136113.66</v>
      </c>
      <c r="F27" s="60">
        <v>19931.98</v>
      </c>
      <c r="G27" s="63">
        <v>21494.76</v>
      </c>
      <c r="H27" s="59"/>
      <c r="I27" s="57">
        <f>SUM(F27:H27)</f>
        <v>41426.74</v>
      </c>
      <c r="J27" s="60">
        <v>15342.51</v>
      </c>
      <c r="K27" s="63">
        <v>6413.58</v>
      </c>
      <c r="L27" s="59"/>
      <c r="M27" s="61">
        <f t="shared" si="4"/>
        <v>21756.09</v>
      </c>
      <c r="N27" s="60">
        <v>8692.7800000000007</v>
      </c>
      <c r="O27" s="58">
        <v>8799.66</v>
      </c>
      <c r="P27" s="58"/>
      <c r="Q27" s="61">
        <f>SUM(N27:P27)</f>
        <v>17492.440000000002</v>
      </c>
      <c r="R27" s="60">
        <v>24694.48</v>
      </c>
      <c r="S27" s="58">
        <v>30743.91</v>
      </c>
      <c r="T27" s="58"/>
      <c r="U27" s="61">
        <f t="shared" ref="U27:U38" si="6">SUM(R27:T27)</f>
        <v>55438.39</v>
      </c>
      <c r="V27" s="66"/>
    </row>
    <row r="28" spans="3:22" ht="40.5" customHeight="1" x14ac:dyDescent="0.25">
      <c r="C28" s="20" t="s">
        <v>100</v>
      </c>
      <c r="D28" s="19">
        <v>267</v>
      </c>
      <c r="E28" s="57">
        <f>SUM(I28,M28,Q28,U28)</f>
        <v>251440</v>
      </c>
      <c r="F28" s="60">
        <v>0</v>
      </c>
      <c r="G28" s="63">
        <v>0</v>
      </c>
      <c r="H28" s="59"/>
      <c r="I28" s="57">
        <f>F28+G28+H28</f>
        <v>0</v>
      </c>
      <c r="J28" s="60">
        <v>151940</v>
      </c>
      <c r="K28" s="63">
        <v>0</v>
      </c>
      <c r="L28" s="59"/>
      <c r="M28" s="61">
        <f t="shared" si="4"/>
        <v>151940</v>
      </c>
      <c r="N28" s="60">
        <v>99500</v>
      </c>
      <c r="O28" s="58">
        <v>0</v>
      </c>
      <c r="P28" s="58"/>
      <c r="Q28" s="61">
        <f>SUM(N28:P28)</f>
        <v>99500</v>
      </c>
      <c r="R28" s="60">
        <v>0</v>
      </c>
      <c r="S28" s="58">
        <v>0</v>
      </c>
      <c r="T28" s="58"/>
      <c r="U28" s="61">
        <f>SUM(R28:T28)</f>
        <v>0</v>
      </c>
      <c r="V28" s="66"/>
    </row>
    <row r="29" spans="3:22" ht="17.25" customHeight="1" x14ac:dyDescent="0.25">
      <c r="C29" s="16" t="s">
        <v>92</v>
      </c>
      <c r="D29" s="17">
        <v>290</v>
      </c>
      <c r="E29" s="54">
        <f>SUM(I29+M29+Q29+U29)</f>
        <v>1122022.8399999999</v>
      </c>
      <c r="F29" s="54">
        <f>SUM(F30:F31)</f>
        <v>0</v>
      </c>
      <c r="G29" s="54">
        <f>SUM(G30:G31)</f>
        <v>0</v>
      </c>
      <c r="H29" s="54">
        <f>SUM(H30:H31)</f>
        <v>0</v>
      </c>
      <c r="I29" s="54">
        <f>I30+I31</f>
        <v>0</v>
      </c>
      <c r="J29" s="54">
        <f>SUM(J30:J31)</f>
        <v>120009.16</v>
      </c>
      <c r="K29" s="54">
        <f>SUM(K30:K31)</f>
        <v>0</v>
      </c>
      <c r="L29" s="54">
        <f>SUM(L30:L31)</f>
        <v>0</v>
      </c>
      <c r="M29" s="56">
        <f>SUM(M30:M32)</f>
        <v>120009.16</v>
      </c>
      <c r="N29" s="54">
        <f>SUM(N30:N31)</f>
        <v>6.55</v>
      </c>
      <c r="O29" s="54">
        <f>SUM(O30:O31)</f>
        <v>0</v>
      </c>
      <c r="P29" s="54">
        <f>SUM(P30:P31)</f>
        <v>0</v>
      </c>
      <c r="Q29" s="56">
        <f>SUM(Q30+Q31+Q32)</f>
        <v>1002006.55</v>
      </c>
      <c r="R29" s="54">
        <f>SUM(R30:R31)</f>
        <v>7.13</v>
      </c>
      <c r="S29" s="54">
        <f>SUM(S30:S31)</f>
        <v>0</v>
      </c>
      <c r="T29" s="54">
        <f>SUM(T30:T31)</f>
        <v>0</v>
      </c>
      <c r="U29" s="56">
        <f>SUM(U30:U32)</f>
        <v>7.13</v>
      </c>
      <c r="V29" s="66"/>
    </row>
    <row r="30" spans="3:22" ht="15" customHeight="1" x14ac:dyDescent="0.25">
      <c r="C30" s="18" t="s">
        <v>93</v>
      </c>
      <c r="D30" s="19">
        <v>291</v>
      </c>
      <c r="E30" s="57">
        <f>SUM(I30+M30+Q30+U30)</f>
        <v>0</v>
      </c>
      <c r="F30" s="60">
        <v>0</v>
      </c>
      <c r="G30" s="60">
        <v>0</v>
      </c>
      <c r="H30" s="60"/>
      <c r="I30" s="57">
        <f>SUM(F30:H30)</f>
        <v>0</v>
      </c>
      <c r="J30" s="63">
        <v>0</v>
      </c>
      <c r="K30" s="59">
        <v>0</v>
      </c>
      <c r="L30" s="58"/>
      <c r="M30" s="61">
        <f t="shared" si="4"/>
        <v>0</v>
      </c>
      <c r="N30" s="63">
        <v>0</v>
      </c>
      <c r="O30" s="59">
        <v>0</v>
      </c>
      <c r="P30" s="58"/>
      <c r="Q30" s="61">
        <f t="shared" ref="Q30:Q38" si="7">SUM(N30:P30)</f>
        <v>0</v>
      </c>
      <c r="R30" s="63">
        <v>0</v>
      </c>
      <c r="S30" s="58">
        <v>0</v>
      </c>
      <c r="T30" s="58"/>
      <c r="U30" s="61">
        <f t="shared" si="6"/>
        <v>0</v>
      </c>
      <c r="V30" s="66"/>
    </row>
    <row r="31" spans="3:22" ht="48" customHeight="1" x14ac:dyDescent="0.25">
      <c r="C31" s="20" t="s">
        <v>94</v>
      </c>
      <c r="D31" s="19">
        <v>292</v>
      </c>
      <c r="E31" s="57">
        <f t="shared" ref="E31:E35" si="8">SUM(I31+M31+Q31+U31)</f>
        <v>120022.84000000001</v>
      </c>
      <c r="F31" s="60">
        <v>0</v>
      </c>
      <c r="G31" s="60">
        <v>0</v>
      </c>
      <c r="H31" s="60"/>
      <c r="I31" s="57">
        <f>SUM(F31:H31)</f>
        <v>0</v>
      </c>
      <c r="J31" s="60">
        <v>120009.16</v>
      </c>
      <c r="K31" s="59">
        <v>0</v>
      </c>
      <c r="L31" s="58"/>
      <c r="M31" s="61">
        <f t="shared" si="4"/>
        <v>120009.16</v>
      </c>
      <c r="N31" s="60">
        <v>6.55</v>
      </c>
      <c r="O31" s="59">
        <v>0</v>
      </c>
      <c r="P31" s="58"/>
      <c r="Q31" s="61">
        <f t="shared" si="7"/>
        <v>6.55</v>
      </c>
      <c r="R31" s="60">
        <v>7.13</v>
      </c>
      <c r="S31" s="58">
        <v>0</v>
      </c>
      <c r="T31" s="58"/>
      <c r="U31" s="61">
        <f t="shared" si="6"/>
        <v>7.13</v>
      </c>
      <c r="V31" s="66"/>
    </row>
    <row r="32" spans="3:22" ht="30.75" customHeight="1" x14ac:dyDescent="0.25">
      <c r="C32" s="48" t="s">
        <v>117</v>
      </c>
      <c r="D32" s="47">
        <v>297</v>
      </c>
      <c r="E32" s="57">
        <f>I32+M32+Q32+U32</f>
        <v>1002000</v>
      </c>
      <c r="F32" s="60">
        <v>0</v>
      </c>
      <c r="G32" s="60">
        <v>0</v>
      </c>
      <c r="H32" s="60"/>
      <c r="I32" s="57">
        <f>SUM(F32:H32)</f>
        <v>0</v>
      </c>
      <c r="J32" s="60">
        <v>0</v>
      </c>
      <c r="K32" s="59">
        <v>0</v>
      </c>
      <c r="L32" s="58"/>
      <c r="M32" s="61">
        <f t="shared" si="4"/>
        <v>0</v>
      </c>
      <c r="N32" s="60">
        <v>1002000</v>
      </c>
      <c r="O32" s="59">
        <v>0</v>
      </c>
      <c r="P32" s="58"/>
      <c r="Q32" s="61">
        <f t="shared" si="7"/>
        <v>1002000</v>
      </c>
      <c r="R32" s="60">
        <v>0</v>
      </c>
      <c r="S32" s="58">
        <v>0</v>
      </c>
      <c r="T32" s="58"/>
      <c r="U32" s="61">
        <f t="shared" si="6"/>
        <v>0</v>
      </c>
      <c r="V32" s="66"/>
    </row>
    <row r="33" spans="3:23" ht="27.75" customHeight="1" x14ac:dyDescent="0.25">
      <c r="C33" s="16" t="s">
        <v>95</v>
      </c>
      <c r="D33" s="17">
        <v>300</v>
      </c>
      <c r="E33" s="54">
        <f t="shared" si="8"/>
        <v>9166487.8299999982</v>
      </c>
      <c r="F33" s="54">
        <f>SUM(F34:F38)</f>
        <v>96000</v>
      </c>
      <c r="G33" s="54">
        <f>SUM(G34:G38)</f>
        <v>109596.3</v>
      </c>
      <c r="H33" s="54">
        <f>SUM(H34:H38)</f>
        <v>0</v>
      </c>
      <c r="I33" s="54">
        <f>I34+I35+I36+I37+I38</f>
        <v>205596.3</v>
      </c>
      <c r="J33" s="54">
        <f>SUM(J34:J38)</f>
        <v>1736210.63</v>
      </c>
      <c r="K33" s="54">
        <f>SUM(K34:K38)</f>
        <v>130629.8</v>
      </c>
      <c r="L33" s="54">
        <f>SUM(L34:L38)</f>
        <v>0</v>
      </c>
      <c r="M33" s="56">
        <f t="shared" si="4"/>
        <v>1866840.43</v>
      </c>
      <c r="N33" s="54">
        <f>SUM(N34:N38)</f>
        <v>463612.52</v>
      </c>
      <c r="O33" s="54">
        <f>SUM(O34:O38)</f>
        <v>127844.8</v>
      </c>
      <c r="P33" s="54">
        <f>SUM(P34:P38)</f>
        <v>0</v>
      </c>
      <c r="Q33" s="56">
        <f>SUM(N33:P33)</f>
        <v>591457.32000000007</v>
      </c>
      <c r="R33" s="54">
        <f>SUM(R34:R38)</f>
        <v>5959872.8300000001</v>
      </c>
      <c r="S33" s="54">
        <f>SUM(S34:S38)</f>
        <v>542720.94999999995</v>
      </c>
      <c r="T33" s="54">
        <f>SUM(T34:T38)</f>
        <v>0</v>
      </c>
      <c r="U33" s="56">
        <f>SUM(U34:U38)</f>
        <v>6502593.7799999993</v>
      </c>
      <c r="V33" s="66"/>
    </row>
    <row r="34" spans="3:23" ht="25.5" customHeight="1" x14ac:dyDescent="0.25">
      <c r="C34" s="18" t="s">
        <v>96</v>
      </c>
      <c r="D34" s="19">
        <v>310</v>
      </c>
      <c r="E34" s="57">
        <f t="shared" si="8"/>
        <v>6019095.5600000005</v>
      </c>
      <c r="F34" s="60">
        <v>0</v>
      </c>
      <c r="G34" s="63">
        <v>0</v>
      </c>
      <c r="H34" s="60"/>
      <c r="I34" s="57">
        <f>SUM(F34:H34)</f>
        <v>0</v>
      </c>
      <c r="J34" s="63">
        <v>1005162.56</v>
      </c>
      <c r="K34" s="58">
        <v>0</v>
      </c>
      <c r="L34" s="58"/>
      <c r="M34" s="61">
        <f t="shared" si="4"/>
        <v>1005162.56</v>
      </c>
      <c r="N34" s="60">
        <v>20500</v>
      </c>
      <c r="O34" s="58">
        <v>25500</v>
      </c>
      <c r="P34" s="58"/>
      <c r="Q34" s="61">
        <f t="shared" si="7"/>
        <v>46000</v>
      </c>
      <c r="R34" s="60">
        <v>4731930</v>
      </c>
      <c r="S34" s="58">
        <v>236003</v>
      </c>
      <c r="T34" s="58"/>
      <c r="U34" s="61">
        <f t="shared" si="6"/>
        <v>4967933</v>
      </c>
      <c r="V34" s="66"/>
      <c r="W34" s="6"/>
    </row>
    <row r="35" spans="3:23" ht="36.75" x14ac:dyDescent="0.25">
      <c r="C35" s="18" t="s">
        <v>97</v>
      </c>
      <c r="D35" s="21">
        <v>343</v>
      </c>
      <c r="E35" s="57">
        <f t="shared" si="8"/>
        <v>75729.600000000006</v>
      </c>
      <c r="F35" s="60">
        <v>0</v>
      </c>
      <c r="G35" s="65">
        <v>45109.5</v>
      </c>
      <c r="H35" s="60"/>
      <c r="I35" s="57">
        <f>SUM(F35:H35)</f>
        <v>45109.5</v>
      </c>
      <c r="J35" s="60">
        <v>0</v>
      </c>
      <c r="K35" s="59">
        <v>1816</v>
      </c>
      <c r="L35" s="58"/>
      <c r="M35" s="61">
        <f t="shared" si="4"/>
        <v>1816</v>
      </c>
      <c r="N35" s="60">
        <v>0</v>
      </c>
      <c r="O35" s="58">
        <v>0</v>
      </c>
      <c r="P35" s="58"/>
      <c r="Q35" s="61">
        <f t="shared" si="7"/>
        <v>0</v>
      </c>
      <c r="R35" s="60">
        <v>0</v>
      </c>
      <c r="S35" s="58">
        <v>28804.1</v>
      </c>
      <c r="T35" s="58"/>
      <c r="U35" s="61">
        <f t="shared" si="6"/>
        <v>28804.1</v>
      </c>
      <c r="V35" s="66"/>
    </row>
    <row r="36" spans="3:23" ht="24.75" x14ac:dyDescent="0.25">
      <c r="C36" s="18" t="s">
        <v>101</v>
      </c>
      <c r="D36" s="19">
        <v>344</v>
      </c>
      <c r="E36" s="57">
        <f>I36+M36+Q36+U36</f>
        <v>744967.12</v>
      </c>
      <c r="F36" s="60">
        <v>0</v>
      </c>
      <c r="G36" s="65">
        <v>0</v>
      </c>
      <c r="H36" s="60"/>
      <c r="I36" s="57">
        <f>SUM(F36:H36)</f>
        <v>0</v>
      </c>
      <c r="J36" s="60">
        <v>0</v>
      </c>
      <c r="K36" s="59">
        <v>44158</v>
      </c>
      <c r="L36" s="58"/>
      <c r="M36" s="61">
        <f t="shared" si="4"/>
        <v>44158</v>
      </c>
      <c r="N36" s="60">
        <v>318721.52</v>
      </c>
      <c r="O36" s="58">
        <v>29758</v>
      </c>
      <c r="P36" s="58"/>
      <c r="Q36" s="61">
        <f>SUM(N36:P36)</f>
        <v>348479.52</v>
      </c>
      <c r="R36" s="60">
        <v>332019.59999999998</v>
      </c>
      <c r="S36" s="58">
        <v>20310</v>
      </c>
      <c r="T36" s="58"/>
      <c r="U36" s="61">
        <f>SUM(R36:T36)</f>
        <v>352329.6</v>
      </c>
      <c r="V36" s="66"/>
    </row>
    <row r="37" spans="3:23" ht="28.15" customHeight="1" x14ac:dyDescent="0.25">
      <c r="C37" s="18" t="s">
        <v>98</v>
      </c>
      <c r="D37" s="19">
        <v>346</v>
      </c>
      <c r="E37" s="57">
        <f>SUM(I37+M37+Q37+U37)</f>
        <v>1745749.55</v>
      </c>
      <c r="F37" s="60">
        <v>0</v>
      </c>
      <c r="G37" s="63">
        <v>64486.8</v>
      </c>
      <c r="H37" s="59"/>
      <c r="I37" s="57">
        <f>SUM(F37:H37)</f>
        <v>64486.8</v>
      </c>
      <c r="J37" s="60">
        <v>575035.06999999995</v>
      </c>
      <c r="K37" s="63">
        <v>84655.8</v>
      </c>
      <c r="L37" s="59"/>
      <c r="M37" s="61">
        <f t="shared" si="4"/>
        <v>659690.87</v>
      </c>
      <c r="N37" s="60">
        <v>34391</v>
      </c>
      <c r="O37" s="58">
        <v>72586.8</v>
      </c>
      <c r="P37" s="58"/>
      <c r="Q37" s="61">
        <f t="shared" si="7"/>
        <v>106977.8</v>
      </c>
      <c r="R37" s="60">
        <v>656990.23</v>
      </c>
      <c r="S37" s="58">
        <v>257603.85</v>
      </c>
      <c r="T37" s="64"/>
      <c r="U37" s="61">
        <f t="shared" si="6"/>
        <v>914594.08</v>
      </c>
      <c r="V37" s="66"/>
    </row>
    <row r="38" spans="3:23" ht="48.75" x14ac:dyDescent="0.25">
      <c r="C38" s="18" t="s">
        <v>99</v>
      </c>
      <c r="D38" s="19">
        <v>349</v>
      </c>
      <c r="E38" s="57">
        <f>SUM(I38+M38+Q38+U38)</f>
        <v>580946</v>
      </c>
      <c r="F38" s="60">
        <v>96000</v>
      </c>
      <c r="G38" s="60">
        <v>0</v>
      </c>
      <c r="H38" s="60"/>
      <c r="I38" s="57">
        <f>SUM(F38:H38)</f>
        <v>96000</v>
      </c>
      <c r="J38" s="60">
        <v>156013</v>
      </c>
      <c r="K38" s="58">
        <v>0</v>
      </c>
      <c r="L38" s="58"/>
      <c r="M38" s="61">
        <f t="shared" si="4"/>
        <v>156013</v>
      </c>
      <c r="N38" s="60">
        <v>90000</v>
      </c>
      <c r="O38" s="58"/>
      <c r="P38" s="58"/>
      <c r="Q38" s="61">
        <f t="shared" si="7"/>
        <v>90000</v>
      </c>
      <c r="R38" s="60">
        <v>238933</v>
      </c>
      <c r="S38" s="58"/>
      <c r="T38" s="58"/>
      <c r="U38" s="61">
        <f t="shared" si="6"/>
        <v>238933</v>
      </c>
      <c r="V38" s="66"/>
    </row>
    <row r="39" spans="3:23" ht="19.5" customHeight="1" x14ac:dyDescent="0.25">
      <c r="C39" s="16" t="s">
        <v>102</v>
      </c>
      <c r="D39" s="17"/>
      <c r="E39" s="54">
        <f>I39+M39+Q39+U39</f>
        <v>55869248.349999994</v>
      </c>
      <c r="F39" s="54">
        <f>F10+F15+F23+F25+F29+F33</f>
        <v>5370409.2999999998</v>
      </c>
      <c r="G39" s="54">
        <f>G33+G29+G25+G23+G15+G10</f>
        <v>4151389.6000000006</v>
      </c>
      <c r="H39" s="54">
        <f>H10+H15+H23+H25+H29+H33</f>
        <v>148675</v>
      </c>
      <c r="I39" s="54">
        <f>I10+I15+I23+I25+I29+I33</f>
        <v>9670473.9000000004</v>
      </c>
      <c r="J39" s="54">
        <f>J33+J29+J25+J23+J15+J10</f>
        <v>6784763.96</v>
      </c>
      <c r="K39" s="54">
        <f>K33+K29+K25+K23+K15+K10</f>
        <v>4348324.0199999996</v>
      </c>
      <c r="L39" s="54">
        <f>L10+L15+L23+L25+L29+L33</f>
        <v>148674.99</v>
      </c>
      <c r="M39" s="56">
        <f>M10+M15+M23+M25+M29+M33</f>
        <v>11281762.969999999</v>
      </c>
      <c r="N39" s="54">
        <f>N10+N15+N23+N25+N29+N33</f>
        <v>7763597.7300000004</v>
      </c>
      <c r="O39" s="54">
        <f t="shared" ref="O39:T39" si="9">O33+O29+O25+O23+O15+O10</f>
        <v>4080120.56</v>
      </c>
      <c r="P39" s="54">
        <f t="shared" si="9"/>
        <v>148675.01</v>
      </c>
      <c r="Q39" s="56">
        <f t="shared" si="9"/>
        <v>12994393.299999999</v>
      </c>
      <c r="R39" s="54">
        <f t="shared" si="9"/>
        <v>17230050.650000002</v>
      </c>
      <c r="S39" s="54">
        <f t="shared" si="9"/>
        <v>4543892.5299999993</v>
      </c>
      <c r="T39" s="54">
        <f t="shared" si="9"/>
        <v>148675</v>
      </c>
      <c r="U39" s="56">
        <f>U33+U29+U25+U23+U15+U10+U9</f>
        <v>21922618.18</v>
      </c>
      <c r="V39" s="66"/>
    </row>
    <row r="40" spans="3:23" ht="47.45" customHeight="1" x14ac:dyDescent="0.25">
      <c r="E40" s="66"/>
      <c r="F40" s="6"/>
      <c r="G40" s="6"/>
      <c r="H40" s="6"/>
      <c r="I40" s="6"/>
      <c r="J40" s="67"/>
      <c r="K40" s="7"/>
      <c r="L40" s="7"/>
      <c r="M40" s="45"/>
      <c r="N40" s="8"/>
      <c r="O40" s="8"/>
      <c r="P40" s="8"/>
      <c r="Q40" s="6"/>
      <c r="R40" s="6"/>
      <c r="S40" s="6"/>
      <c r="T40" s="6"/>
      <c r="U40" s="6"/>
    </row>
    <row r="41" spans="3:23" ht="37.9" customHeight="1" x14ac:dyDescent="0.2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23" x14ac:dyDescent="0.25">
      <c r="F42" s="6"/>
      <c r="G42" s="6"/>
      <c r="H42" s="6"/>
      <c r="I42" s="6"/>
      <c r="J42" s="6"/>
    </row>
    <row r="43" spans="3:23" x14ac:dyDescent="0.25">
      <c r="L43" s="6"/>
      <c r="M43" s="6"/>
      <c r="T43" s="6"/>
    </row>
    <row r="44" spans="3:23" x14ac:dyDescent="0.25">
      <c r="R44" s="6"/>
      <c r="S44" s="6"/>
    </row>
  </sheetData>
  <mergeCells count="12">
    <mergeCell ref="R1:S1"/>
    <mergeCell ref="R2:S2"/>
    <mergeCell ref="R3:S3"/>
    <mergeCell ref="R4:S4"/>
    <mergeCell ref="C6:C8"/>
    <mergeCell ref="D6:D8"/>
    <mergeCell ref="E6:E8"/>
    <mergeCell ref="F6:U6"/>
    <mergeCell ref="F7:I7"/>
    <mergeCell ref="J7:M7"/>
    <mergeCell ref="N7:Q7"/>
    <mergeCell ref="R7:U7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2024-03-12T06:34:40Z</dcterms:modified>
</cp:coreProperties>
</file>